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Instructions" sheetId="1" state="visible" r:id="rId3"/>
    <sheet name="Dashboard" sheetId="2" state="visible" r:id="rId4"/>
    <sheet name="DVT_Master" sheetId="3" state="visible" r:id="rId5"/>
    <sheet name="Issue_Log" sheetId="4" state="visible" r:id="rId6"/>
    <sheet name="Reference_Data" sheetId="5" state="visible" r:id="rId7"/>
  </sheets>
  <definedNames>
    <definedName function="false" hidden="false" localSheetId="2" name="_xlnm.Print_Titles" vbProcedure="false">DVT_Master!$4:$4</definedName>
    <definedName function="false" hidden="true" localSheetId="2" name="_xlnm._FilterDatabase" vbProcedure="false">DVT_Master!$A$4:$O$126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<sst xmlns="http://schemas.openxmlformats.org/spreadsheetml/2006/main" count="976" uniqueCount="526">
  <si>
    <t xml:space="preserve">DVT Tracker — How to Use (and reuse for future revisions)</t>
  </si>
  <si>
    <t xml:space="preserve">Workflow per board</t>
  </si>
  <si>
    <t xml:space="preserve">1.  Fill the yellow cells on Dashboard (Revision, Board S/N = MAC from MCU-03, Tester, Date, FW version).</t>
  </si>
  <si>
    <t xml:space="preserve">2.  Work top-to-bottom on DVT_Master. VIS and PRE are gates: any failure there = do not apply power.</t>
  </si>
  <si>
    <t xml:space="preserve">3.  Numeric checks: type the measured number into "Actual Result" using the unit shown in the Unit column. "Tolerance Check" fills in Pass/Fail automatically from Min/Max.</t>
  </si>
  <si>
    <t xml:space="preserve">4.  Text/visual checks (no Min/Max): set "Manual Status" directly.</t>
  </si>
  <si>
    <t xml:space="preserve">5.  "Final Status" = Manual Status if you set one, otherwise the automatic Tolerance Check. To override an automatic verdict, just set Manual Status — it always wins.</t>
  </si>
  <si>
    <t xml:space="preserve">6.  DMM shows OL (open line)?  Type OL into Actual Result: it counts as above any Min (passes min-only checks like "&gt; 1 MΩ", correctly fails max-limited ones).</t>
  </si>
  <si>
    <t xml:space="preserve">7.  Log every failure in Issue_Log with the Test ID; set board disposition on the Dashboard when done.</t>
  </si>
  <si>
    <t xml:space="preserve">Cloning for the next board / next revision</t>
  </si>
  <si>
    <t xml:space="preserve">•  Next board, same rev:  Save As → update Dashboard yellow cells → select the Manual Status column (M5 down) and type "Not Run" → clear Actual Result and Notes columns. Tolerance/Final recompute themselves.</t>
  </si>
  <si>
    <t xml:space="preserve">•  Next PCB revision:  do the same, plus adjust Min/Max limits to the new plan revision. Limits in this file come from DVT Plan doc v1.2 (2026-07-21). The Plan Ref column maps every row back to the plan section.</t>
  </si>
  <si>
    <t xml:space="preserve">•  Adding a test: insert a row inside its subsystem block, fill Subsystem + Description + limits, then copy the Test ID, Tolerance Check, and Final Status cells from any neighboring row (they are formulas).</t>
  </si>
  <si>
    <t xml:space="preserve">Do not</t>
  </si>
  <si>
    <t xml:space="preserve">•  Rename sheets or the header row (Dashboard formulas point at them).</t>
  </si>
  <si>
    <t xml:space="preserve">•  Type over the formula columns: Test ID, Tolerance Check, Final Status (marked with grey headers on row 4).</t>
  </si>
  <si>
    <t xml:space="preserve">•  Insert rows above row 5 on DVT_Master.</t>
  </si>
  <si>
    <t xml:space="preserve">Hardware DVT Execution Dashboard</t>
  </si>
  <si>
    <t xml:space="preserve">ESP32-S3-WROOM-1-N8 Development Board</t>
  </si>
  <si>
    <t xml:space="preserve">Board / Session</t>
  </si>
  <si>
    <t xml:space="preserve">(fill in — yellow)</t>
  </si>
  <si>
    <t xml:space="preserve">Overall</t>
  </si>
  <si>
    <t xml:space="preserve">Revision</t>
  </si>
  <si>
    <t xml:space="preserve">Rev A</t>
  </si>
  <si>
    <t xml:space="preserve">Total tests</t>
  </si>
  <si>
    <t xml:space="preserve">Board S/N (MAC)</t>
  </si>
  <si>
    <t xml:space="preserve">Executed (P+F)</t>
  </si>
  <si>
    <t xml:space="preserve">Tester</t>
  </si>
  <si>
    <t xml:space="preserve">Pass rate</t>
  </si>
  <si>
    <t xml:space="preserve">Date started</t>
  </si>
  <si>
    <t xml:space="preserve">Completion</t>
  </si>
  <si>
    <t xml:space="preserve">Firmware version</t>
  </si>
  <si>
    <t xml:space="preserve">Subsystem</t>
  </si>
  <si>
    <t xml:space="preserve">Tests</t>
  </si>
  <si>
    <t xml:space="preserve">Pass</t>
  </si>
  <si>
    <t xml:space="preserve">Fail</t>
  </si>
  <si>
    <t xml:space="preserve">Blocked</t>
  </si>
  <si>
    <t xml:space="preserve">Not Run</t>
  </si>
  <si>
    <t xml:space="preserve">Done %</t>
  </si>
  <si>
    <t xml:space="preserve">Status</t>
  </si>
  <si>
    <t xml:space="preserve">Count</t>
  </si>
  <si>
    <t xml:space="preserve">VIS</t>
  </si>
  <si>
    <t xml:space="preserve">PRE</t>
  </si>
  <si>
    <t xml:space="preserve">PWR</t>
  </si>
  <si>
    <t xml:space="preserve">In Progress</t>
  </si>
  <si>
    <t xml:space="preserve">CHG</t>
  </si>
  <si>
    <t xml:space="preserve">BAT</t>
  </si>
  <si>
    <t xml:space="preserve">MCU</t>
  </si>
  <si>
    <t xml:space="preserve">GPIO</t>
  </si>
  <si>
    <t xml:space="preserve">I2C</t>
  </si>
  <si>
    <t xml:space="preserve">OLED</t>
  </si>
  <si>
    <t xml:space="preserve">RGB</t>
  </si>
  <si>
    <t xml:space="preserve">ADC</t>
  </si>
  <si>
    <t xml:space="preserve">BTN</t>
  </si>
  <si>
    <t xml:space="preserve">LED</t>
  </si>
  <si>
    <t xml:space="preserve">RFW</t>
  </si>
  <si>
    <t xml:space="preserve">RFB</t>
  </si>
  <si>
    <t xml:space="preserve">SYS</t>
  </si>
  <si>
    <t xml:space="preserve">Board disposition</t>
  </si>
  <si>
    <t xml:space="preserve">Sign-off / date</t>
  </si>
  <si>
    <t xml:space="preserve">Ensure all VIS and PRE checks pass before applying power. Never connect a Li-Po until the unpowered battery-pin no-short check (Plan Ref PRE-11) and the reverse-polarity test (BAT-01) have passed.</t>
  </si>
  <si>
    <t xml:space="preserve">Test Num</t>
  </si>
  <si>
    <t xml:space="preserve">Test ID</t>
  </si>
  <si>
    <t xml:space="preserve">Plan Ref</t>
  </si>
  <si>
    <t xml:space="preserve">Description / Procedure</t>
  </si>
  <si>
    <t xml:space="preserve">Expected Outcome (Text)</t>
  </si>
  <si>
    <t xml:space="preserve">Target Value</t>
  </si>
  <si>
    <t xml:space="preserve">Min Allowed</t>
  </si>
  <si>
    <t xml:space="preserve">Max Allowed</t>
  </si>
  <si>
    <t xml:space="preserve">Unit</t>
  </si>
  <si>
    <t xml:space="preserve">Actual Result</t>
  </si>
  <si>
    <t xml:space="preserve">Tolerance Check</t>
  </si>
  <si>
    <t xml:space="preserve">Manual Status</t>
  </si>
  <si>
    <t xml:space="preserve">Final Status</t>
  </si>
  <si>
    <t xml:space="preserve">Notes</t>
  </si>
  <si>
    <t xml:space="preserve">VIS-01</t>
  </si>
  <si>
    <t xml:space="preserve">Overall solder quality: tombstones, missing parts, obvious bridges</t>
  </si>
  <si>
    <t xml:space="preserve">None</t>
  </si>
  <si>
    <t xml:space="preserve">pass</t>
  </si>
  <si>
    <t xml:space="preserve">VIS-02</t>
  </si>
  <si>
    <t xml:space="preserve">D2, D3 polarity: cathode band toward V_SYS side</t>
  </si>
  <si>
    <t xml:space="preserve">Bands correct on both</t>
  </si>
  <si>
    <t xml:space="preserve">VIS-03</t>
  </si>
  <si>
    <t xml:space="preserve">Pin-1 orientation vs silk: U1, U5, U6, D1, Q1, Q2, Q3</t>
  </si>
  <si>
    <t xml:space="preserve">All correct</t>
  </si>
  <si>
    <t xml:space="preserve">VIS-04</t>
  </si>
  <si>
    <t xml:space="preserve">ESP32 module: aligned, castellations wetted, antenna clean</t>
  </si>
  <si>
    <t xml:space="preserve">Clean</t>
  </si>
  <si>
    <t xml:space="preserve">VIS-05</t>
  </si>
  <si>
    <t xml:space="preserve">USB-C J1: all 16 pins wetted, no bridges, anchors soldered</t>
  </si>
  <si>
    <t xml:space="preserve">VIS-06</t>
  </si>
  <si>
    <t xml:space="preserve">FPC1: 0.5 mm pins no bridges, actuator latch intact</t>
  </si>
  <si>
    <t xml:space="preserve">VIS-07</t>
  </si>
  <si>
    <t xml:space="preserve">J2 battery conn: seated flat; J4/J5 headers straight</t>
  </si>
  <si>
    <t xml:space="preserve">VIS-08</t>
  </si>
  <si>
    <t xml:space="preserve">SW1/SW4 buttons click mechanically</t>
  </si>
  <si>
    <t xml:space="preserve">Both click</t>
  </si>
  <si>
    <t xml:space="preserve">VIS-09</t>
  </si>
  <si>
    <t xml:space="preserve">Board: no deep scratches, mousebite quality acceptable</t>
  </si>
  <si>
    <t xml:space="preserve">OK</t>
  </si>
  <si>
    <t xml:space="preserve">VIS-10</t>
  </si>
  <si>
    <t xml:space="preserve">Connect the OLED screen and frame, check the fit</t>
  </si>
  <si>
    <t xml:space="preserve">VIS-11</t>
  </si>
  <si>
    <t xml:space="preserve">Plug the board in breadboard, check the fit</t>
  </si>
  <si>
    <t xml:space="preserve">The header spacing is a little off, which makes it hard to push the board in the breadboard.</t>
  </si>
  <si>
    <t xml:space="preserve">PRE-01</t>
  </si>
  <si>
    <t xml:space="preserve">V_USB → GND resistance (probe D3.2)</t>
  </si>
  <si>
    <t xml:space="preserve">≈ 9–10 kΩ, not &lt; 1 kΩ</t>
  </si>
  <si>
    <t xml:space="preserve">Ω</t>
  </si>
  <si>
    <t xml:space="preserve">5.8k</t>
  </si>
  <si>
    <t xml:space="preserve">PRE-02</t>
  </si>
  <si>
    <t xml:space="preserve">V_SYS → GND (probe D2.1)</t>
  </si>
  <si>
    <t xml:space="preserve">High / climbing (&gt; 50 kΩ)</t>
  </si>
  <si>
    <t xml:space="preserve">224k</t>
  </si>
  <si>
    <t xml:space="preserve">PRE-03</t>
  </si>
  <si>
    <t xml:space="preserve">3V3 → GND (probe J4.2)</t>
  </si>
  <si>
    <t xml:space="preserve">&gt; 5 kΩ and climbing (no short)</t>
  </si>
  <si>
    <t xml:space="preserve">42k</t>
  </si>
  <si>
    <t xml:space="preserve">PRE-05</t>
  </si>
  <si>
    <t xml:space="preserve">+5V pin (J5.12) → GND</t>
  </si>
  <si>
    <t xml:space="preserve">&gt; 10 kΩ</t>
  </si>
  <si>
    <t xml:space="preserve">258k</t>
  </si>
  <si>
    <t xml:space="preserve">PRE-06</t>
  </si>
  <si>
    <t xml:space="preserve">Diode mode: red on D3.2 (V_USB), black on D2.1 (V_SYS)</t>
  </si>
  <si>
    <t xml:space="preserve">0.15–0.40 V (SS34 forward)</t>
  </si>
  <si>
    <t xml:space="preserve">V</t>
  </si>
  <si>
    <t xml:space="preserve">PRE-07</t>
  </si>
  <si>
    <t xml:space="preserve">Diode mode reversed: red on V_SYS, black on V_USB</t>
  </si>
  <si>
    <t xml:space="preserve">OL</t>
  </si>
  <si>
    <t xml:space="preserve">PRE-08</t>
  </si>
  <si>
    <t xml:space="preserve">Diode mode: red on J5.12, black on V_SYS</t>
  </si>
  <si>
    <t xml:space="preserve">0.15–0.45 V (F1 + D2 forward)</t>
  </si>
  <si>
    <t xml:space="preserve">PRE-09</t>
  </si>
  <si>
    <t xml:space="preserve">USB D+ ↔ D− (D1.1 ↔ D1.3)</t>
  </si>
  <si>
    <t xml:space="preserve">OL / &gt; 1 MΩ (no short)</t>
  </si>
  <si>
    <t xml:space="preserve">PRE-10</t>
  </si>
  <si>
    <t xml:space="preserve">USB VBUS ↔ D+ and VBUS ↔ D−</t>
  </si>
  <si>
    <t xml:space="preserve">No short</t>
  </si>
  <si>
    <t xml:space="preserve">PRE-11</t>
  </si>
  <si>
    <t xml:space="preserve">J2.1 ↔ J2.2 (battery pins)</t>
  </si>
  <si>
    <t xml:space="preserve">No short (&gt; 100 kΩ)</t>
  </si>
  <si>
    <t xml:space="preserve">PRE-12</t>
  </si>
  <si>
    <t xml:space="preserve">Diode mode: red on C3.2 (BATT+), black on J2.1</t>
  </si>
  <si>
    <t xml:space="preserve">≈ 0.4–0.7 V (Q3 body diode)</t>
  </si>
  <si>
    <t xml:space="preserve">PRE-13</t>
  </si>
  <si>
    <t xml:space="preserve">EN → GND / IO0 → GND</t>
  </si>
  <si>
    <t xml:space="preserve">PWR-01</t>
  </si>
  <si>
    <t xml:space="preserve">Smoke test: Supply current after 5 s (5V 100mA limit)</t>
  </si>
  <si>
    <t xml:space="preserve">30–90 mA, stable</t>
  </si>
  <si>
    <t xml:space="preserve">mA</t>
  </si>
  <si>
    <t xml:space="preserve">Smoke test: Current limit NOT hit</t>
  </si>
  <si>
    <t xml:space="preserve">No CC indication</t>
  </si>
  <si>
    <t xml:space="preserve">Smoke test: Components temperature after 60s</t>
  </si>
  <si>
    <t xml:space="preserve">&lt; warm</t>
  </si>
  <si>
    <t xml:space="preserve">Smoke test: Green LED2</t>
  </si>
  <si>
    <t xml:space="preserve">ON</t>
  </si>
  <si>
    <t xml:space="preserve">PWR-02</t>
  </si>
  <si>
    <t xml:space="preserve">Rail voltages: V_SYS (D2.1)</t>
  </si>
  <si>
    <t xml:space="preserve">4.5–4.8 V</t>
  </si>
  <si>
    <t xml:space="preserve">Rail voltages: 3V3 (J4.2)</t>
  </si>
  <si>
    <t xml:space="preserve">3.25–3.35 V</t>
  </si>
  <si>
    <t xml:space="preserve">Rail voltages: EN (U2.3)</t>
  </si>
  <si>
    <t xml:space="preserve">≈ 3V3</t>
  </si>
  <si>
    <t xml:space="preserve">Rail voltages: BATT+ (C3.2) without battery</t>
  </si>
  <si>
    <t xml:space="preserve">~0 V or drifting</t>
  </si>
  <si>
    <t xml:space="preserve">PWR-03</t>
  </si>
  <si>
    <t xml:space="preserve">USB power path: V_USB (D3.2)</t>
  </si>
  <si>
    <t xml:space="preserve">4.75–5.25 V</t>
  </si>
  <si>
    <t xml:space="preserve">USB power path: V_SYS</t>
  </si>
  <si>
    <t xml:space="preserve">V_USB − 0.2…0.45 V</t>
  </si>
  <si>
    <t xml:space="preserve">USB power path: 3V3</t>
  </si>
  <si>
    <t xml:space="preserve">USB power path: Input current idle</t>
  </si>
  <si>
    <t xml:space="preserve">30–90 mA</t>
  </si>
  <si>
    <t xml:space="preserve">USB power path: VUSB_SENSE (U2.38)</t>
  </si>
  <si>
    <t xml:space="preserve">V_USB ÷ 2 ± 3 %</t>
  </si>
  <si>
    <t xml:space="preserve">Limits assume V_USB = 5.00 V; recompute ±3 % band if V_USB differs</t>
  </si>
  <si>
    <t xml:space="preserve">PWR-04</t>
  </si>
  <si>
    <t xml:space="preserve">USB-C orientation: A-to-C cable plug 1</t>
  </si>
  <si>
    <t xml:space="preserve">Powers on</t>
  </si>
  <si>
    <t xml:space="preserve">USB-C orientation: A-to-C cable flipped</t>
  </si>
  <si>
    <t xml:space="preserve">USB-C orientation: C-to-C cable plug 1</t>
  </si>
  <si>
    <t xml:space="preserve">USB-C orientation: C-to-C cable flipped</t>
  </si>
  <si>
    <t xml:space="preserve">PWR-05</t>
  </si>
  <si>
    <t xml:space="preserve">3V3 static load: 150 mA across 3V3 and GND</t>
  </si>
  <si>
    <t xml:space="preserve">≥ 3.25 V</t>
  </si>
  <si>
    <t xml:space="preserve">3V3 static load: 300 mA across 3V3 and GND</t>
  </si>
  <si>
    <t xml:space="preserve">≥ 3.20 V</t>
  </si>
  <si>
    <t xml:space="preserve">PWR-06</t>
  </si>
  <si>
    <t xml:space="preserve">3V3 dynamic droop: TX bursts (scope)</t>
  </si>
  <si>
    <t xml:space="preserve">&lt; 150 mVpp; min &gt; 3.0 V</t>
  </si>
  <si>
    <t xml:space="preserve">mVpp</t>
  </si>
  <si>
    <t xml:space="preserve">3V3 dynamic droop: minimum voltage during TX burst (scope)</t>
  </si>
  <si>
    <t xml:space="preserve">min &gt; 3.0 V</t>
  </si>
  <si>
    <t xml:space="preserve">3V3 dynamic droop: No brownout resets over 5 min</t>
  </si>
  <si>
    <t xml:space="preserve">PWR-07</t>
  </si>
  <si>
    <t xml:space="preserve">Min battery: Lowest supply voltage w/ no brownout</t>
  </si>
  <si>
    <t xml:space="preserve">≤ 3.3 V</t>
  </si>
  <si>
    <t xml:space="preserve">Min battery: Voltage where board browns out</t>
  </si>
  <si>
    <t xml:space="preserve">Record</t>
  </si>
  <si>
    <t xml:space="preserve">PWR-08</t>
  </si>
  <si>
    <t xml:space="preserve">Sleep current: @ 3.8 V</t>
  </si>
  <si>
    <t xml:space="preserve">≈ 0.6–0.9 mA</t>
  </si>
  <si>
    <t xml:space="preserve">Sleep current: Same with LED2 lifted</t>
  </si>
  <si>
    <t xml:space="preserve">&lt; 120 µA</t>
  </si>
  <si>
    <t xml:space="preserve">µA</t>
  </si>
  <si>
    <t xml:space="preserve">PWR-09</t>
  </si>
  <si>
    <t xml:space="preserve">+5V pin is input-only: Voltage at J5.12</t>
  </si>
  <si>
    <t xml:space="preserve">≈ 0 V / floating</t>
  </si>
  <si>
    <t xml:space="preserve">CHG-01</t>
  </si>
  <si>
    <t xml:space="preserve">Fast-charge current into battery</t>
  </si>
  <si>
    <t xml:space="preserve">170–250 mA</t>
  </si>
  <si>
    <t xml:space="preserve">CHG-02</t>
  </si>
  <si>
    <t xml:space="preserve">PROG pin (U5.5) voltage during fast charge</t>
  </si>
  <si>
    <t xml:space="preserve">≈ 1.0 V</t>
  </si>
  <si>
    <t xml:space="preserve">CHG-03</t>
  </si>
  <si>
    <t xml:space="preserve">Yellow LED1 during charge</t>
  </si>
  <si>
    <t xml:space="preserve">CHG-04</t>
  </si>
  <si>
    <t xml:space="preserve">BATT+ plateau near end of charge</t>
  </si>
  <si>
    <t xml:space="preserve">4.168–4.232 V</t>
  </si>
  <si>
    <t xml:space="preserve">CHG-05</t>
  </si>
  <si>
    <t xml:space="preserve">Termination: charge current at end</t>
  </si>
  <si>
    <t xml:space="preserve">&lt; 20 mA then LED1 OFF</t>
  </si>
  <si>
    <t xml:space="preserve">CHG-06</t>
  </si>
  <si>
    <t xml:space="preserve">No battery connected (USB in)</t>
  </si>
  <si>
    <t xml:space="preserve">LED1 off or faint blink</t>
  </si>
  <si>
    <t xml:space="preserve">blink</t>
  </si>
  <si>
    <t xml:space="preserve">CHG-07</t>
  </si>
  <si>
    <t xml:space="preserve">Charge + system running (WiFi demo): USB current</t>
  </si>
  <si>
    <t xml:space="preserve">CHG-08</t>
  </si>
  <si>
    <t xml:space="preserve">U5 temperature during fast charge at VBAT ≈ 3.6 V</t>
  </si>
  <si>
    <t xml:space="preserve">Record temp</t>
  </si>
  <si>
    <t xml:space="preserve">°C</t>
  </si>
  <si>
    <t xml:space="preserve">BAT-01</t>
  </si>
  <si>
    <t xml:space="preserve">Reverse polarity: bench supply on J2 REVERSED 4V</t>
  </si>
  <si>
    <t xml:space="preserve">Current ≈ 0, board dead</t>
  </si>
  <si>
    <t xml:space="preserve">BAT-02</t>
  </si>
  <si>
    <t xml:space="preserve">Under-voltage cutoff: lower slowly to 2.3 V</t>
  </si>
  <si>
    <t xml:space="preserve">DW01A cuts discharge at 2.4 ± 0.1 V</t>
  </si>
  <si>
    <t xml:space="preserve">UV recovery: raise supply back to ≈ 3.0 V</t>
  </si>
  <si>
    <t xml:space="preserve">Board recovers and reboots</t>
  </si>
  <si>
    <t xml:space="preserve">BAT-05</t>
  </si>
  <si>
    <t xml:space="preserve">Switchover battery → USB: run demo on battery, plug USB</t>
  </si>
  <si>
    <t xml:space="preserve">No reset; Q1 off, D3 takes over; V_SYS steps up to ≈ 4.6 V</t>
  </si>
  <si>
    <t xml:space="preserve">BAT-06</t>
  </si>
  <si>
    <t xml:space="preserve">Switchover USB → battery: unplug USB while running</t>
  </si>
  <si>
    <t xml:space="preserve">No reset; V_SYS drops to VBAT</t>
  </si>
  <si>
    <t xml:space="preserve">BAT-07</t>
  </si>
  <si>
    <t xml:space="preserve">Backfeed check: USB in, no battery — voltage at J2.1</t>
  </si>
  <si>
    <t xml:space="preserve">Charger voltage ≈ 4.2 V region (may cycle); confirm NOT 5 V</t>
  </si>
  <si>
    <t xml:space="preserve">MCU-01</t>
  </si>
  <si>
    <t xml:space="preserve">Plug USB to PC, blank flash</t>
  </si>
  <si>
    <t xml:space="preserve">Enumerates as Espressif USB JTAG/serial debug unit (VID 303A, PID 1001)</t>
  </si>
  <si>
    <t xml:space="preserve">JLCPCB populated the wrong D1 part. After changing to correct USBLC6-2SC6 part, USB enumerates fine.</t>
  </si>
  <si>
    <t xml:space="preserve">MCU-02</t>
  </si>
  <si>
    <t xml:space="preserve">Manual download mode: hold BOOT (SW4), tap RESET (SW1), release BOOT</t>
  </si>
  <si>
    <t xml:space="preserve">Re-enumerates in download mode</t>
  </si>
  <si>
    <t xml:space="preserve">MCU-04</t>
  </si>
  <si>
    <t xml:space="preserve">Flash DVT helper firmware @ 921600 over native USB</t>
  </si>
  <si>
    <t xml:space="preserve">Flash + verify OK</t>
  </si>
  <si>
    <t xml:space="preserve">MCU-05</t>
  </si>
  <si>
    <t xml:space="preserve">Serial monitor over native USB CDC</t>
  </si>
  <si>
    <t xml:space="preserve">Boot log + helper menu visible</t>
  </si>
  <si>
    <t xml:space="preserve">MCU-06</t>
  </si>
  <si>
    <t xml:space="preserve">UART0 via header: 3.3 V adapter, GND→J4.1, boot log on J4.10</t>
  </si>
  <si>
    <t xml:space="preserve">Boot log readable; record silk orientation in Notes</t>
  </si>
  <si>
    <t xml:space="preserve">MCU-07</t>
  </si>
  <si>
    <t xml:space="preserve">RESET (SW1) while running</t>
  </si>
  <si>
    <t xml:space="preserve">Clean reset, boot log, no hang (EN RC ≈ 11 ms)</t>
  </si>
  <si>
    <t xml:space="preserve">MCU-08</t>
  </si>
  <si>
    <t xml:space="preserve">Timekeeping: helper mode t, 10 min vs stopwatch — drift</t>
  </si>
  <si>
    <t xml:space="preserve">&lt; 0.5 %</t>
  </si>
  <si>
    <t xml:space="preserve">%</t>
  </si>
  <si>
    <t xml:space="preserve">GPIO-01</t>
  </si>
  <si>
    <t xml:space="preserve">Walking output (helper 1): LOWEST V_high across all 12 header pins</t>
  </si>
  <si>
    <t xml:space="preserve">Every pin ≥ 3.1 V driven HIGH</t>
  </si>
  <si>
    <t xml:space="preserve">Record worst pin in Notes</t>
  </si>
  <si>
    <t xml:space="preserve">Walking output: HIGHEST V_low across all 12 header pins</t>
  </si>
  <si>
    <t xml:space="preserve">Every pin ≤ 0.1 V driven LOW</t>
  </si>
  <si>
    <t xml:space="preserve">GPIO-02</t>
  </si>
  <si>
    <t xml:space="preserve">Input test (helper 2): pins reading 1 idle / 0 grounded</t>
  </si>
  <si>
    <t xml:space="preserve">12/12</t>
  </si>
  <si>
    <t xml:space="preserve">pins</t>
  </si>
  <si>
    <t xml:space="preserve">GPIO-03</t>
  </si>
  <si>
    <t xml:space="preserve">Auto adjacent-bridge test (helper 3): pairs passing</t>
  </si>
  <si>
    <t xml:space="preserve">9/9 pairs</t>
  </si>
  <si>
    <t xml:space="preserve">pairs</t>
  </si>
  <si>
    <t xml:space="preserve">GPIO-04</t>
  </si>
  <si>
    <t xml:space="preserve">IO0 idle voltage (internal pull-up only)</t>
  </si>
  <si>
    <t xml:space="preserve">≥ 3.0 V</t>
  </si>
  <si>
    <t xml:space="preserve">Cold boots to app with no buttons touched</t>
  </si>
  <si>
    <t xml:space="preserve">10/10</t>
  </si>
  <si>
    <t xml:space="preserve">boots</t>
  </si>
  <si>
    <t xml:space="preserve">I2C-01</t>
  </si>
  <si>
    <t xml:space="preserve">SDA idle level (J3.3)</t>
  </si>
  <si>
    <t xml:space="preserve">≈ 3.3 V (R9 4.7 k pull-up)</t>
  </si>
  <si>
    <t xml:space="preserve">SCL idle level (J3.4)</t>
  </si>
  <si>
    <t xml:space="preserve">≈ 3.3 V (R13 4.7 k pull-up)</t>
  </si>
  <si>
    <t xml:space="preserve">I2C-02</t>
  </si>
  <si>
    <t xml:space="preserve">3V3 at J3.2</t>
  </si>
  <si>
    <t xml:space="preserve">I2C-03</t>
  </si>
  <si>
    <t xml:space="preserve">Bus scan with SHT4x on Qwiic cable (helper 4)</t>
  </si>
  <si>
    <t xml:space="preserve">Device found at 0x44</t>
  </si>
  <si>
    <t xml:space="preserve">I2C-04</t>
  </si>
  <si>
    <t xml:space="preserve">SHT4x temperature read</t>
  </si>
  <si>
    <t xml:space="preserve">Plausible indoor temp</t>
  </si>
  <si>
    <t xml:space="preserve">SHT4x humidity read</t>
  </si>
  <si>
    <t xml:space="preserve">Plausible indoor RH</t>
  </si>
  <si>
    <t xml:space="preserve">I2C-05</t>
  </si>
  <si>
    <t xml:space="preserve">Bus at 400 kHz: scan + read (helper 4 second pass)</t>
  </si>
  <si>
    <t xml:space="preserve">Still OK</t>
  </si>
  <si>
    <t xml:space="preserve">I2C-06</t>
  </si>
  <si>
    <t xml:space="preserve">Hot-plug sensor while running</t>
  </si>
  <si>
    <t xml:space="preserve">Recovers on next poll, no crash</t>
  </si>
  <si>
    <t xml:space="preserve">OLED-01</t>
  </si>
  <si>
    <t xml:space="preserve">3V3 current delta on panel attach, before init</t>
  </si>
  <si>
    <t xml:space="preserve">+0–3 mA (pump off)</t>
  </si>
  <si>
    <t xml:space="preserve">Jump of tens of mA = miswired panel — stop</t>
  </si>
  <si>
    <t xml:space="preserve">OLED-02</t>
  </si>
  <si>
    <t xml:space="preserve">U8g2 init (CS=10, DC=9, RST=14, SCLK=12, MOSI=11) + text</t>
  </si>
  <si>
    <t xml:space="preserve">Renders, correct orientation</t>
  </si>
  <si>
    <t xml:space="preserve">OLED-03</t>
  </si>
  <si>
    <t xml:space="preserve">All-pixels-ON pattern</t>
  </si>
  <si>
    <t xml:space="preserve">Uniform, no missing rows/columns</t>
  </si>
  <si>
    <t xml:space="preserve">OLED-04</t>
  </si>
  <si>
    <t xml:space="preserve">Border + crosshair 1-px pattern</t>
  </si>
  <si>
    <t xml:space="preserve">Crisp lines, all edges present</t>
  </si>
  <si>
    <t xml:space="preserve">OLED-05</t>
  </si>
  <si>
    <t xml:space="preserve">Contrast sweep 0→255</t>
  </si>
  <si>
    <t xml:space="preserve">Smooth ramp, no flicker</t>
  </si>
  <si>
    <t xml:space="preserve">OLED-09</t>
  </si>
  <si>
    <t xml:space="preserve">10 min at SPI speed (helper 5 info screen)</t>
  </si>
  <si>
    <t xml:space="preserve">Stable, no artifacts</t>
  </si>
  <si>
    <t xml:space="preserve">OLED-10</t>
  </si>
  <si>
    <t xml:space="preserve">Cold boot straight to demo screen</t>
  </si>
  <si>
    <t xml:space="preserve">5/5</t>
  </si>
  <si>
    <t xml:space="preserve">RGB-01</t>
  </si>
  <si>
    <t xml:space="preserve">R / G / B at brightness 64 (helper 6)</t>
  </si>
  <si>
    <t xml:space="preserve">Correct pure colors, correct order</t>
  </si>
  <si>
    <t xml:space="preserve">RGB-02</t>
  </si>
  <si>
    <t xml:space="preserve">Full white (255,255,255) briefly</t>
  </si>
  <si>
    <t xml:space="preserve">White, no tint/flicker</t>
  </si>
  <si>
    <t xml:space="preserve">RGB-04</t>
  </si>
  <si>
    <t xml:space="preserve">Temperature-map colors from demo (cold→blue … hot→red)</t>
  </si>
  <si>
    <t xml:space="preserve">Match spec</t>
  </si>
  <si>
    <t xml:space="preserve">ADC-01</t>
  </si>
  <si>
    <t xml:space="preserve">Bench battery 3.60 V → firmware VBAT reading (helper 7)</t>
  </si>
  <si>
    <t xml:space="preserve">3.60 V ± 5 %</t>
  </si>
  <si>
    <t xml:space="preserve">ADC-02</t>
  </si>
  <si>
    <t xml:space="preserve">Repeat at 4.20 V</t>
  </si>
  <si>
    <t xml:space="preserve">± 5 %</t>
  </si>
  <si>
    <t xml:space="preserve">Repeat at 3.20 V</t>
  </si>
  <si>
    <t xml:space="preserve">ADC-04</t>
  </si>
  <si>
    <t xml:space="preserve">VUSB reading, USB in</t>
  </si>
  <si>
    <t xml:space="preserve">ADC-05</t>
  </si>
  <si>
    <t xml:space="preserve">VUSB reading, USB out (on battery)</t>
  </si>
  <si>
    <t xml:space="preserve">USB-present flag works</t>
  </si>
  <si>
    <t xml:space="preserve">BTN-01</t>
  </si>
  <si>
    <t xml:space="preserve">SW4 BOOT: helper prints press/release, 20 ms debounce</t>
  </si>
  <si>
    <t xml:space="preserve">1 idle, 0 pressed, no bounce</t>
  </si>
  <si>
    <t xml:space="preserve">BTN-02</t>
  </si>
  <si>
    <t xml:space="preserve">SW1 RESET pressed while running</t>
  </si>
  <si>
    <t xml:space="preserve">Immediate clean reset</t>
  </si>
  <si>
    <t xml:space="preserve">LED-01</t>
  </si>
  <si>
    <t xml:space="preserve">Green LED2</t>
  </si>
  <si>
    <t xml:space="preserve">On whenever 3V3 is up, any power source</t>
  </si>
  <si>
    <t xml:space="preserve">LED-02</t>
  </si>
  <si>
    <t xml:space="preserve">Yellow LED1 matrix: charging / done / no-battery / no-USB</t>
  </si>
  <si>
    <t xml:space="preserve">ON / OFF / off-or-blink (record) / OFF</t>
  </si>
  <si>
    <t xml:space="preserve">RF-W-01</t>
  </si>
  <si>
    <t xml:space="preserve">WiFi scan (helper 8)</t>
  </si>
  <si>
    <t xml:space="preserve">Sees all APs the reference board sees</t>
  </si>
  <si>
    <t xml:space="preserve">RF-W-02</t>
  </si>
  <si>
    <t xml:space="preserve">DUT average RSSI @ 3 m, worst of 4 orientations (helper 8)</t>
  </si>
  <si>
    <t xml:space="preserve">dBm</t>
  </si>
  <si>
    <t xml:space="preserve">36.8, 44.2, 33, 31</t>
  </si>
  <si>
    <t xml:space="preserve">Δ RSSI = |DUT − reference|, worst of 4 orientations</t>
  </si>
  <si>
    <t xml:space="preserve">≤ 6 dB vs reference board</t>
  </si>
  <si>
    <t xml:space="preserve">dB</t>
  </si>
  <si>
    <t xml:space="preserve">Δ RSSI vs reference board, worst of 4 orientations</t>
  </si>
  <si>
    <t xml:space="preserve">RF-W-03</t>
  </si>
  <si>
    <t xml:space="preserve">Connect to WPA2 + DHCP time (helper c)</t>
  </si>
  <si>
    <t xml:space="preserve">&lt; 10 s</t>
  </si>
  <si>
    <t xml:space="preserve">s</t>
  </si>
  <si>
    <t xml:space="preserve">RF-W-04</t>
  </si>
  <si>
    <t xml:space="preserve">Ping ×100 from PC @ 3 m: loss</t>
  </si>
  <si>
    <t xml:space="preserve">&lt; 2 %</t>
  </si>
  <si>
    <t xml:space="preserve">Ping ×100: average latency</t>
  </si>
  <si>
    <t xml:space="preserve">20-200ms</t>
  </si>
  <si>
    <t xml:space="preserve">ms</t>
  </si>
  <si>
    <t xml:space="preserve">RF-W-07</t>
  </si>
  <si>
    <t xml:space="preserve">Full demo: NTP + Open-Meteo over WiFi on S3</t>
  </si>
  <si>
    <t xml:space="preserve">Weather + time render; note HTTPS result in Notes</t>
  </si>
  <si>
    <t xml:space="preserve">RF-W-08</t>
  </si>
  <si>
    <t xml:space="preserve">On battery @ 3.5 V: 5 min continuous TX (helper 9)</t>
  </si>
  <si>
    <t xml:space="preserve">No brownout/reset</t>
  </si>
  <si>
    <t xml:space="preserve">RF-B-01</t>
  </si>
  <si>
    <t xml:space="preserve">BLE advertise (helper b), nRF Connect @ 1 m — DUT RSSI</t>
  </si>
  <si>
    <t xml:space="preserve">SYS-01</t>
  </si>
  <si>
    <t xml:space="preserve">Factory-fresh: erase → flash demo → cold boot full flow</t>
  </si>
  <si>
    <t xml:space="preserve">Portal → WiFi → NTP → weather → RGB temp color → battery %</t>
  </si>
  <si>
    <t xml:space="preserve">SYS-02</t>
  </si>
  <si>
    <t xml:space="preserve">24 h soak on USB: unexpected reboots</t>
  </si>
  <si>
    <t xml:space="preserve">0</t>
  </si>
  <si>
    <t xml:space="preserve">count</t>
  </si>
  <si>
    <t xml:space="preserve">24 h soak: free heap stable</t>
  </si>
  <si>
    <t xml:space="preserve">No leak trend; record start/end heap in Notes</t>
  </si>
  <si>
    <t xml:space="preserve">SYS-04</t>
  </si>
  <si>
    <t xml:space="preserve">Power cycle ×20 (USB, 5 s off): successful boots</t>
  </si>
  <si>
    <t xml:space="preserve">20/20</t>
  </si>
  <si>
    <t xml:space="preserve">SYS-05</t>
  </si>
  <si>
    <t xml:space="preserve">USB data hot-plug ×10 on battery: clean re-enumerations</t>
  </si>
  <si>
    <t xml:space="preserve">plugs</t>
  </si>
  <si>
    <t xml:space="preserve">SYS-06</t>
  </si>
  <si>
    <t xml:space="preserve">Overnight charge-while-running</t>
  </si>
  <si>
    <t xml:space="preserve">Morning: battery full, LED1 off, still running</t>
  </si>
  <si>
    <t xml:space="preserve">Overnight: board temperature in the morning</t>
  </si>
  <si>
    <t xml:space="preserve">&lt; 45 °C</t>
  </si>
  <si>
    <t xml:space="preserve">SYS-07</t>
  </si>
  <si>
    <t xml:space="preserve">Thermal survey hottest surface (U2 / U5 / U6) — record part in Notes</t>
  </si>
  <si>
    <t xml:space="preserve">≤ 85 °C</t>
  </si>
  <si>
    <t xml:space="preserve">SYS-08</t>
  </si>
  <si>
    <t xml:space="preserve">Firmware S3 pin block matches plan Appendix B</t>
  </si>
  <si>
    <t xml:space="preserve">Match</t>
  </si>
  <si>
    <t xml:space="preserve">Issue Log</t>
  </si>
  <si>
    <t xml:space="preserve">#</t>
  </si>
  <si>
    <t xml:space="preserve">Description of failure</t>
  </si>
  <si>
    <t xml:space="preserve">Severity</t>
  </si>
  <si>
    <t xml:space="preserve">Found (date)</t>
  </si>
  <si>
    <t xml:space="preserve">Disposition / fix</t>
  </si>
  <si>
    <t xml:space="preserve">MCU-001</t>
  </si>
  <si>
    <t xml:space="preserve">D1 populated with SRV05-4 instead of specified USBLC6-2SC6; no flow-through on the USB data pair, so D+/D− were open and the board would not enumerate.</t>
  </si>
  <si>
    <t xml:space="preserve">Major</t>
  </si>
  <si>
    <t xml:space="preserve">2026-07</t>
  </si>
  <si>
    <t xml:space="preserve">Board #1 reworked: removed the wrong part and bridged D+ (1→6) and D− (3→4). Correct USBLC6-2SC6 specified for next batch; JLCPCB quality claim filed; verify IC top marking on first articles.</t>
  </si>
  <si>
    <t xml:space="preserve">Resolved (rework)</t>
  </si>
  <si>
    <t xml:space="preserve">VIS-011</t>
  </si>
  <si>
    <t xml:space="preserve">Breadboard header pitch is slightly wide; the board is hard to seat across a standard breadboard.</t>
  </si>
  <si>
    <t xml:space="preserve">Minor</t>
  </si>
  <si>
    <t xml:space="preserve">Pull the two header rows to true 2.54 mm centers on the next PCB revision.</t>
  </si>
  <si>
    <t xml:space="preserve">Open (next rev)</t>
  </si>
  <si>
    <t xml:space="preserve">VIS-007</t>
  </si>
  <si>
    <t xml:space="preserve">J2 battery connector footprint is not the intended part.</t>
  </si>
  <si>
    <t xml:space="preserve">Correct the J2 connector part/footprint in the EasyEDA library and BOM before the next build.</t>
  </si>
  <si>
    <t xml:space="preserve">VIS-003</t>
  </si>
  <si>
    <t xml:space="preserve">GPIO breakout headers (J4/J5) have no pin labels on the top silkscreen.</t>
  </si>
  <si>
    <t xml:space="preserve">Add J4/J5 pin-name silkscreen on the top layer next revision.</t>
  </si>
  <si>
    <t xml:space="preserve">Probe Point Quick Reference</t>
  </si>
  <si>
    <t xml:space="preserve">Net</t>
  </si>
  <si>
    <t xml:space="preserve">Probe at</t>
  </si>
  <si>
    <t xml:space="preserve">Side</t>
  </si>
  <si>
    <t xml:space="preserve">GND</t>
  </si>
  <si>
    <t xml:space="preserve">J1 shell / any header GND pin</t>
  </si>
  <si>
    <t xml:space="preserve">Top</t>
  </si>
  <si>
    <t xml:space="preserve">176 pads on net</t>
  </si>
  <si>
    <t xml:space="preserve">V_USB</t>
  </si>
  <si>
    <t xml:space="preserve">D3 anode (D3.2)</t>
  </si>
  <si>
    <t xml:space="preserve">Bottom</t>
  </si>
  <si>
    <t xml:space="preserve">63.0, 10.5 (2.0 mm pad)</t>
  </si>
  <si>
    <t xml:space="preserve">V_SYS</t>
  </si>
  <si>
    <t xml:space="preserve">D2 cathode (D2.1)</t>
  </si>
  <si>
    <t xml:space="preserve">48.3, 23.8 (2.0 mm pad)</t>
  </si>
  <si>
    <t xml:space="preserve">3V3</t>
  </si>
  <si>
    <t xml:space="preserve">J4.2 header pin</t>
  </si>
  <si>
    <t xml:space="preserve">9.9, 1.3 (also J4.12, J5.2)</t>
  </si>
  <si>
    <t xml:space="preserve">BATT+</t>
  </si>
  <si>
    <t xml:space="preserve">C3 + terminal (C3.2)</t>
  </si>
  <si>
    <t xml:space="preserve">69.5, 14.1 (47 µF bulk cap)</t>
  </si>
  <si>
    <t xml:space="preserve">BATT−</t>
  </si>
  <si>
    <t xml:space="preserve">J2.2</t>
  </si>
  <si>
    <t xml:space="preserve">68.7, 19.8 (cell negative ≠ GND)</t>
  </si>
  <si>
    <t xml:space="preserve">+5V in</t>
  </si>
  <si>
    <t xml:space="preserve">J5.12</t>
  </si>
  <si>
    <t xml:space="preserve">35.3, 24.2 (before F1)</t>
  </si>
  <si>
    <t xml:space="preserve">EN</t>
  </si>
  <si>
    <t xml:space="preserve">U2 pin 3</t>
  </si>
  <si>
    <t xml:space="preserve">10.1, 3.7</t>
  </si>
  <si>
    <t xml:space="preserve">VBAT_SENSE</t>
  </si>
  <si>
    <t xml:space="preserve">U2 pin 4</t>
  </si>
  <si>
    <t xml:space="preserve">11.4, 3.7</t>
  </si>
  <si>
    <t xml:space="preserve">VUSB_SENSE</t>
  </si>
  <si>
    <t xml:space="preserve">U2 pin 38</t>
  </si>
  <si>
    <t xml:space="preserve">10.1, 21.5</t>
  </si>
  <si>
    <t xml:space="preserve">SDA / SCL</t>
  </si>
  <si>
    <t xml:space="preserve">J3.3 / J3.4</t>
  </si>
  <si>
    <t xml:space="preserve">71.3, 20.5 / 19.5</t>
  </si>
  <si>
    <t xml:space="preserve">USB D+ / D−</t>
  </si>
  <si>
    <t xml:space="preserve">D1.1 / D1.3</t>
  </si>
  <si>
    <t xml:space="preserve">64.5, 3.4 / 1.5</t>
  </si>
  <si>
    <t xml:space="preserve">Charger STAT</t>
  </si>
  <si>
    <t xml:space="preserve">U5 pin 1</t>
  </si>
  <si>
    <t xml:space="preserve">55.6, 21.7</t>
  </si>
  <si>
    <t xml:space="preserve">Charger PROG</t>
  </si>
  <si>
    <t xml:space="preserve">U5 pin 5</t>
  </si>
  <si>
    <t xml:space="preserve">55.6, 24.0 (1.0V during charge)</t>
  </si>
  <si>
    <t xml:space="preserve">OLED VCC</t>
  </si>
  <si>
    <t xml:space="preserve">C21 (pin 28 side)</t>
  </si>
  <si>
    <t xml:space="preserve">57.7, 16.6 (~7 V, display on)</t>
  </si>
  <si>
    <t xml:space="preserve">OLED VCOMH</t>
  </si>
  <si>
    <t xml:space="preserve">C20 (pin 27 side)</t>
  </si>
  <si>
    <t xml:space="preserve">56.3, 16.6</t>
  </si>
  <si>
    <t xml:space="preserve">OLED IREF</t>
  </si>
  <si>
    <t xml:space="preserve">FPC1.26</t>
  </si>
  <si>
    <t xml:space="preserve">56.2, 14.7 (390 k to GND)</t>
  </si>
  <si>
    <t xml:space="preserve">RGB data</t>
  </si>
  <si>
    <t xml:space="preserve">U3.4</t>
  </si>
  <si>
    <t xml:space="preserve">32.8, 14.4 (IO48)</t>
  </si>
  <si>
    <t xml:space="preserve">Header Pinout (as built, fab rev 2026-06-28)</t>
  </si>
  <si>
    <t xml:space="preserve">Pin</t>
  </si>
  <si>
    <t xml:space="preserve">J4 (bottom edge)</t>
  </si>
  <si>
    <t xml:space="preserve">J5 (top edge)</t>
  </si>
  <si>
    <t xml:space="preserve">IO5</t>
  </si>
  <si>
    <t xml:space="preserve">IO1</t>
  </si>
  <si>
    <t xml:space="preserve">IO6</t>
  </si>
  <si>
    <t xml:space="preserve">IO13</t>
  </si>
  <si>
    <t xml:space="preserve">IO7</t>
  </si>
  <si>
    <t xml:space="preserve">IO39</t>
  </si>
  <si>
    <t xml:space="preserve">IO15</t>
  </si>
  <si>
    <t xml:space="preserve">IO16</t>
  </si>
  <si>
    <t xml:space="preserve">IO37</t>
  </si>
  <si>
    <t xml:space="preserve">IO36</t>
  </si>
  <si>
    <t xml:space="preserve">"TX" → ESP U0RXD (IO44)</t>
  </si>
  <si>
    <t xml:space="preserve">IO35</t>
  </si>
  <si>
    <t xml:space="preserve">"RX" → ESP U0TXD (IO43)</t>
  </si>
  <si>
    <t xml:space="preserve">IO21</t>
  </si>
  <si>
    <t xml:space="preserve">+5V (input only, via F1+D2)</t>
  </si>
  <si>
    <t xml:space="preserve">UART nets are host-perspective: adapter TX → J4.9, adapter RX → J4.10. Verify silk per MCU-06.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</si>
</sst>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%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A3F54"/>
      <name val="Calibri"/>
      <family val="0"/>
      <charset val="1"/>
    </font>
    <font>
      <b val="true"/>
      <sz val="12"/>
      <color rgb="FF2A3F54"/>
      <name val="Calibri"/>
      <family val="0"/>
      <charset val="1"/>
    </font>
    <font>
      <sz val="11"/>
      <name val="Calibri"/>
      <family val="0"/>
      <charset val="1"/>
    </font>
    <font>
      <sz val="12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4"/>
      <name val="Calibri"/>
      <family val="0"/>
      <charset val="1"/>
    </font>
    <font>
      <sz val="11"/>
      <color rgb="FFFF0000"/>
      <name val="Calibri"/>
      <family val="0"/>
      <charset val="1"/>
    </font>
    <font>
      <b val="true"/>
      <sz val="14"/>
      <color rgb="FF2A3F5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A3F54"/>
        <bgColor rgb="FF333399"/>
      </patternFill>
    </fill>
    <fill>
      <patternFill patternType="solid">
        <fgColor rgb="FFFFF2CC"/>
        <bgColor rgb="FFFFEB9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medium">
        <color rgb="FF2A3F5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2A3F5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9C0006"/>
          <bgColor rgb="FF000000"/>
        </patternFill>
      </fill>
    </dxf>
    <dxf>
      <font>
        <color rgb="FF9C650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A3F5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18"/>
  </cols>
  <sheetData>
    <row r="2" customFormat="false" ht="23.25" hidden="false" customHeight="true" outlineLevel="0" collapsed="false">
      <c r="B2" s="2" t="s">
        <v>0</v>
      </c>
    </row>
    <row r="4" customFormat="false" ht="15" hidden="false" customHeight="true" outlineLevel="0" collapsed="false">
      <c r="B4" s="3" t="s">
        <v>1</v>
      </c>
    </row>
    <row r="5" customFormat="false" ht="14.25" hidden="false" customHeight="true" outlineLevel="0" collapsed="false">
      <c r="B5" s="4" t="s">
        <v>2</v>
      </c>
    </row>
    <row r="6" customFormat="false" ht="14.25" hidden="false" customHeight="true" outlineLevel="0" collapsed="false">
      <c r="B6" s="4" t="s">
        <v>3</v>
      </c>
    </row>
    <row r="7" customFormat="false" ht="28.5" hidden="false" customHeight="true" outlineLevel="0" collapsed="false">
      <c r="B7" s="4" t="s">
        <v>4</v>
      </c>
    </row>
    <row r="8" customFormat="false" ht="14.25" hidden="false" customHeight="true" outlineLevel="0" collapsed="false">
      <c r="B8" s="4" t="s">
        <v>5</v>
      </c>
    </row>
    <row r="9" customFormat="false" ht="28.5" hidden="false" customHeight="true" outlineLevel="0" collapsed="false">
      <c r="B9" s="4" t="s">
        <v>6</v>
      </c>
    </row>
    <row r="10" customFormat="false" ht="28.5" hidden="false" customHeight="true" outlineLevel="0" collapsed="false">
      <c r="B10" s="4" t="s">
        <v>7</v>
      </c>
    </row>
    <row r="11" customFormat="false" ht="14.25" hidden="false" customHeight="true" outlineLevel="0" collapsed="false">
      <c r="B11" s="4" t="s">
        <v>8</v>
      </c>
    </row>
    <row r="12" customFormat="false" ht="15" hidden="false" customHeight="true" outlineLevel="0" collapsed="false">
      <c r="B12" s="3" t="s">
        <v>9</v>
      </c>
    </row>
    <row r="13" customFormat="false" ht="28.5" hidden="false" customHeight="true" outlineLevel="0" collapsed="false">
      <c r="B13" s="4" t="s">
        <v>10</v>
      </c>
    </row>
    <row r="14" customFormat="false" ht="28.5" hidden="false" customHeight="true" outlineLevel="0" collapsed="false">
      <c r="B14" s="4" t="s">
        <v>11</v>
      </c>
    </row>
    <row r="15" customFormat="false" ht="28.5" hidden="false" customHeight="true" outlineLevel="0" collapsed="false">
      <c r="B15" s="4" t="s">
        <v>12</v>
      </c>
    </row>
    <row r="16" customFormat="false" ht="15" hidden="false" customHeight="true" outlineLevel="0" collapsed="false">
      <c r="B16" s="3" t="s">
        <v>13</v>
      </c>
    </row>
    <row r="17" customFormat="false" ht="14.25" hidden="false" customHeight="true" outlineLevel="0" collapsed="false">
      <c r="B17" s="4" t="s">
        <v>14</v>
      </c>
    </row>
    <row r="18" customFormat="false" ht="14.25" hidden="false" customHeight="true" outlineLevel="0" collapsed="false">
      <c r="B18" s="4" t="s">
        <v>15</v>
      </c>
    </row>
    <row r="19" customFormat="false" ht="14.25" hidden="false" customHeight="true" outlineLevel="0" collapsed="false">
      <c r="B19" s="4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32"/>
  <sheetViews>
    <sheetView showFormulas="false" showGridLines="fals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2" min="2" style="1" width="24"/>
    <col collapsed="false" customWidth="true" hidden="false" outlineLevel="0" max="3" min="3" style="1" width="20"/>
    <col collapsed="false" customWidth="true" hidden="false" outlineLevel="0" max="4" min="4" style="1" width="3"/>
    <col collapsed="false" customWidth="true" hidden="false" outlineLevel="0" max="5" min="5" style="1" width="13"/>
    <col collapsed="false" customWidth="true" hidden="false" outlineLevel="0" max="9" min="6" style="1" width="9"/>
    <col collapsed="false" customWidth="true" hidden="false" outlineLevel="0" max="11" min="10" style="1" width="10"/>
  </cols>
  <sheetData>
    <row r="2" customFormat="false" ht="23.25" hidden="false" customHeight="true" outlineLevel="0" collapsed="false">
      <c r="B2" s="2" t="s">
        <v>17</v>
      </c>
    </row>
    <row r="3" customFormat="false" ht="15" hidden="false" customHeight="true" outlineLevel="0" collapsed="false">
      <c r="B3" s="5" t="s">
        <v>18</v>
      </c>
    </row>
    <row r="5" customFormat="false" ht="15" hidden="false" customHeight="true" outlineLevel="0" collapsed="false">
      <c r="B5" s="6" t="s">
        <v>19</v>
      </c>
      <c r="C5" s="6" t="s">
        <v>20</v>
      </c>
      <c r="E5" s="6" t="s">
        <v>21</v>
      </c>
      <c r="F5" s="7"/>
    </row>
    <row r="6" customFormat="false" ht="14.25" hidden="false" customHeight="true" outlineLevel="0" collapsed="false">
      <c r="B6" s="8" t="s">
        <v>22</v>
      </c>
      <c r="C6" s="9" t="s">
        <v>23</v>
      </c>
      <c r="E6" s="8" t="s">
        <v>24</v>
      </c>
      <c r="F6" s="10" t="n">
        <f aca="false">COUNTA(DVT_Master!$A$5:$A$202)</f>
        <v>122</v>
      </c>
    </row>
    <row r="7" customFormat="false" ht="14.25" hidden="false" customHeight="true" outlineLevel="0" collapsed="false">
      <c r="B7" s="8" t="s">
        <v>25</v>
      </c>
      <c r="C7" s="9"/>
      <c r="E7" s="8" t="s">
        <v>26</v>
      </c>
      <c r="F7" s="10" t="n">
        <f aca="false">C14+C15</f>
        <v>122</v>
      </c>
    </row>
    <row r="8" customFormat="false" ht="14.25" hidden="false" customHeight="true" outlineLevel="0" collapsed="false">
      <c r="B8" s="8" t="s">
        <v>27</v>
      </c>
      <c r="C8" s="9"/>
      <c r="E8" s="8" t="s">
        <v>28</v>
      </c>
      <c r="F8" s="11" t="n">
        <f aca="false">IF(F7=0,"",C14/F7)</f>
        <v>0.983606557377049</v>
      </c>
    </row>
    <row r="9" customFormat="false" ht="14.25" hidden="false" customHeight="true" outlineLevel="0" collapsed="false">
      <c r="B9" s="8" t="s">
        <v>29</v>
      </c>
      <c r="C9" s="9"/>
      <c r="E9" s="8" t="s">
        <v>30</v>
      </c>
      <c r="F9" s="11" t="n">
        <f aca="false">IF(F6=0,"",F7/F6)</f>
        <v>1</v>
      </c>
    </row>
    <row r="10" customFormat="false" ht="14.25" hidden="false" customHeight="true" outlineLevel="0" collapsed="false">
      <c r="B10" s="8" t="s">
        <v>31</v>
      </c>
      <c r="C10" s="9"/>
    </row>
    <row r="12" customFormat="false" ht="15" hidden="false" customHeight="true" outlineLevel="0" collapsed="false">
      <c r="E12" s="6" t="s">
        <v>32</v>
      </c>
      <c r="F12" s="6" t="s">
        <v>33</v>
      </c>
      <c r="G12" s="6" t="s">
        <v>34</v>
      </c>
      <c r="H12" s="6" t="s">
        <v>35</v>
      </c>
      <c r="I12" s="6" t="s">
        <v>36</v>
      </c>
      <c r="J12" s="6" t="s">
        <v>37</v>
      </c>
      <c r="K12" s="6" t="s">
        <v>38</v>
      </c>
    </row>
    <row r="13" customFormat="false" ht="15" hidden="false" customHeight="true" outlineLevel="0" collapsed="false">
      <c r="B13" s="6" t="s">
        <v>39</v>
      </c>
      <c r="C13" s="6" t="s">
        <v>40</v>
      </c>
      <c r="E13" s="8" t="s">
        <v>41</v>
      </c>
      <c r="F13" s="10" t="n">
        <f aca="false">COUNTIF(DVT_Master!$A$5:$A$202,$E13)</f>
        <v>11</v>
      </c>
      <c r="G13" s="10" t="n">
        <f aca="false">COUNTIFS(DVT_Master!$A$5:$A$202,$E13,DVT_Master!$N$5:$N$202,"Pass")</f>
        <v>10</v>
      </c>
      <c r="H13" s="10" t="n">
        <f aca="false">COUNTIFS(DVT_Master!$A$5:$A$202,$E13,DVT_Master!$N$5:$N$202,"Fail")</f>
        <v>1</v>
      </c>
      <c r="I13" s="10" t="n">
        <f aca="false">COUNTIFS(DVT_Master!$A$5:$A$202,$E13,DVT_Master!$N$5:$N$202,"Blocked")</f>
        <v>0</v>
      </c>
      <c r="J13" s="10" t="n">
        <f aca="false">COUNTIFS(DVT_Master!$A$5:$A$202,$E13,DVT_Master!$N$5:$N$202,"Not Run")</f>
        <v>0</v>
      </c>
      <c r="K13" s="12" t="n">
        <f aca="false">IF(F13=0,"",(G13+H13)/F13)</f>
        <v>1</v>
      </c>
    </row>
    <row r="14" customFormat="false" ht="14.25" hidden="false" customHeight="true" outlineLevel="0" collapsed="false">
      <c r="B14" s="8" t="s">
        <v>34</v>
      </c>
      <c r="C14" s="10" t="n">
        <f aca="false">COUNTIF(DVT_Master!$N$5:$N$202,"Pass")</f>
        <v>120</v>
      </c>
      <c r="E14" s="8" t="s">
        <v>42</v>
      </c>
      <c r="F14" s="10" t="n">
        <f aca="false">COUNTIF(DVT_Master!$A$5:$A$202,$E14)</f>
        <v>12</v>
      </c>
      <c r="G14" s="10" t="n">
        <f aca="false">COUNTIFS(DVT_Master!$A$5:$A$202,$E14,DVT_Master!$N$5:$N$202,"Pass")</f>
        <v>12</v>
      </c>
      <c r="H14" s="10" t="n">
        <f aca="false">COUNTIFS(DVT_Master!$A$5:$A$202,$E14,DVT_Master!$N$5:$N$202,"Fail")</f>
        <v>0</v>
      </c>
      <c r="I14" s="10" t="n">
        <f aca="false">COUNTIFS(DVT_Master!$A$5:$A$202,$E14,DVT_Master!$N$5:$N$202,"Blocked")</f>
        <v>0</v>
      </c>
      <c r="J14" s="10" t="n">
        <f aca="false">COUNTIFS(DVT_Master!$A$5:$A$202,$E14,DVT_Master!$N$5:$N$202,"Not Run")</f>
        <v>0</v>
      </c>
      <c r="K14" s="12" t="n">
        <f aca="false">IF(F14=0,"",(G14+H14)/F14)</f>
        <v>1</v>
      </c>
    </row>
    <row r="15" customFormat="false" ht="14.25" hidden="false" customHeight="true" outlineLevel="0" collapsed="false">
      <c r="B15" s="8" t="s">
        <v>35</v>
      </c>
      <c r="C15" s="10" t="n">
        <f aca="false">COUNTIF(DVT_Master!$N$5:$N$202,"Fail")</f>
        <v>2</v>
      </c>
      <c r="E15" s="8" t="s">
        <v>43</v>
      </c>
      <c r="F15" s="10" t="n">
        <f aca="false">COUNTIF(DVT_Master!$A$5:$A$202,$E15)</f>
        <v>27</v>
      </c>
      <c r="G15" s="10" t="n">
        <f aca="false">COUNTIFS(DVT_Master!$A$5:$A$202,$E15,DVT_Master!$N$5:$N$202,"Pass")</f>
        <v>27</v>
      </c>
      <c r="H15" s="10" t="n">
        <f aca="false">COUNTIFS(DVT_Master!$A$5:$A$202,$E15,DVT_Master!$N$5:$N$202,"Fail")</f>
        <v>0</v>
      </c>
      <c r="I15" s="10" t="n">
        <f aca="false">COUNTIFS(DVT_Master!$A$5:$A$202,$E15,DVT_Master!$N$5:$N$202,"Blocked")</f>
        <v>0</v>
      </c>
      <c r="J15" s="10" t="n">
        <f aca="false">COUNTIFS(DVT_Master!$A$5:$A$202,$E15,DVT_Master!$N$5:$N$202,"Not Run")</f>
        <v>0</v>
      </c>
      <c r="K15" s="12" t="n">
        <f aca="false">IF(F15=0,"",(G15+H15)/F15)</f>
        <v>1</v>
      </c>
    </row>
    <row r="16" customFormat="false" ht="14.25" hidden="false" customHeight="true" outlineLevel="0" collapsed="false">
      <c r="B16" s="8" t="s">
        <v>44</v>
      </c>
      <c r="C16" s="10" t="n">
        <f aca="false">COUNTIF(DVT_Master!$N$5:$N$202,"In Progress")</f>
        <v>0</v>
      </c>
      <c r="E16" s="8" t="s">
        <v>45</v>
      </c>
      <c r="F16" s="10" t="n">
        <f aca="false">COUNTIF(DVT_Master!$A$5:$A$202,$E16)</f>
        <v>8</v>
      </c>
      <c r="G16" s="10" t="n">
        <f aca="false">COUNTIFS(DVT_Master!$A$5:$A$202,$E16,DVT_Master!$N$5:$N$202,"Pass")</f>
        <v>8</v>
      </c>
      <c r="H16" s="10" t="n">
        <f aca="false">COUNTIFS(DVT_Master!$A$5:$A$202,$E16,DVT_Master!$N$5:$N$202,"Fail")</f>
        <v>0</v>
      </c>
      <c r="I16" s="10" t="n">
        <f aca="false">COUNTIFS(DVT_Master!$A$5:$A$202,$E16,DVT_Master!$N$5:$N$202,"Blocked")</f>
        <v>0</v>
      </c>
      <c r="J16" s="10" t="n">
        <f aca="false">COUNTIFS(DVT_Master!$A$5:$A$202,$E16,DVT_Master!$N$5:$N$202,"Not Run")</f>
        <v>0</v>
      </c>
      <c r="K16" s="12" t="n">
        <f aca="false">IF(F16=0,"",(G16+H16)/F16)</f>
        <v>1</v>
      </c>
    </row>
    <row r="17" customFormat="false" ht="14.25" hidden="false" customHeight="true" outlineLevel="0" collapsed="false">
      <c r="B17" s="8" t="s">
        <v>36</v>
      </c>
      <c r="C17" s="10" t="n">
        <f aca="false">COUNTIF(DVT_Master!$N$5:$N$202,"Blocked")</f>
        <v>0</v>
      </c>
      <c r="E17" s="8" t="s">
        <v>46</v>
      </c>
      <c r="F17" s="10" t="n">
        <f aca="false">COUNTIF(DVT_Master!$A$5:$A$202,$E17)</f>
        <v>6</v>
      </c>
      <c r="G17" s="10" t="n">
        <f aca="false">COUNTIFS(DVT_Master!$A$5:$A$202,$E17,DVT_Master!$N$5:$N$202,"Pass")</f>
        <v>6</v>
      </c>
      <c r="H17" s="10" t="n">
        <f aca="false">COUNTIFS(DVT_Master!$A$5:$A$202,$E17,DVT_Master!$N$5:$N$202,"Fail")</f>
        <v>0</v>
      </c>
      <c r="I17" s="10" t="n">
        <f aca="false">COUNTIFS(DVT_Master!$A$5:$A$202,$E17,DVT_Master!$N$5:$N$202,"Blocked")</f>
        <v>0</v>
      </c>
      <c r="J17" s="10" t="n">
        <f aca="false">COUNTIFS(DVT_Master!$A$5:$A$202,$E17,DVT_Master!$N$5:$N$202,"Not Run")</f>
        <v>0</v>
      </c>
      <c r="K17" s="12" t="n">
        <f aca="false">IF(F17=0,"",(G17+H17)/F17)</f>
        <v>1</v>
      </c>
    </row>
    <row r="18" customFormat="false" ht="14.25" hidden="false" customHeight="true" outlineLevel="0" collapsed="false">
      <c r="B18" s="8" t="s">
        <v>37</v>
      </c>
      <c r="C18" s="10" t="n">
        <f aca="false">COUNTIF(DVT_Master!$N$5:$N$202,"Not Run")</f>
        <v>0</v>
      </c>
      <c r="E18" s="8" t="s">
        <v>47</v>
      </c>
      <c r="F18" s="10" t="n">
        <f aca="false">COUNTIF(DVT_Master!$A$5:$A$202,$E18)</f>
        <v>7</v>
      </c>
      <c r="G18" s="10" t="n">
        <f aca="false">COUNTIFS(DVT_Master!$A$5:$A$202,$E18,DVT_Master!$N$5:$N$202,"Pass")</f>
        <v>6</v>
      </c>
      <c r="H18" s="10" t="n">
        <f aca="false">COUNTIFS(DVT_Master!$A$5:$A$202,$E18,DVT_Master!$N$5:$N$202,"Fail")</f>
        <v>1</v>
      </c>
      <c r="I18" s="10" t="n">
        <f aca="false">COUNTIFS(DVT_Master!$A$5:$A$202,$E18,DVT_Master!$N$5:$N$202,"Blocked")</f>
        <v>0</v>
      </c>
      <c r="J18" s="10" t="n">
        <f aca="false">COUNTIFS(DVT_Master!$A$5:$A$202,$E18,DVT_Master!$N$5:$N$202,"Not Run")</f>
        <v>0</v>
      </c>
      <c r="K18" s="12" t="n">
        <f aca="false">IF(F18=0,"",(G18+H18)/F18)</f>
        <v>1</v>
      </c>
    </row>
    <row r="19" customFormat="false" ht="14.25" hidden="false" customHeight="true" outlineLevel="0" collapsed="false">
      <c r="E19" s="8" t="s">
        <v>48</v>
      </c>
      <c r="F19" s="10" t="n">
        <f aca="false">COUNTIF(DVT_Master!$A$5:$A$202,$E19)</f>
        <v>6</v>
      </c>
      <c r="G19" s="10" t="n">
        <f aca="false">COUNTIFS(DVT_Master!$A$5:$A$202,$E19,DVT_Master!$N$5:$N$202,"Pass")</f>
        <v>6</v>
      </c>
      <c r="H19" s="10" t="n">
        <f aca="false">COUNTIFS(DVT_Master!$A$5:$A$202,$E19,DVT_Master!$N$5:$N$202,"Fail")</f>
        <v>0</v>
      </c>
      <c r="I19" s="10" t="n">
        <f aca="false">COUNTIFS(DVT_Master!$A$5:$A$202,$E19,DVT_Master!$N$5:$N$202,"Blocked")</f>
        <v>0</v>
      </c>
      <c r="J19" s="10" t="n">
        <f aca="false">COUNTIFS(DVT_Master!$A$5:$A$202,$E19,DVT_Master!$N$5:$N$202,"Not Run")</f>
        <v>0</v>
      </c>
      <c r="K19" s="12" t="n">
        <f aca="false">IF(F19=0,"",(G19+H19)/F19)</f>
        <v>1</v>
      </c>
    </row>
    <row r="20" customFormat="false" ht="14.25" hidden="false" customHeight="true" outlineLevel="0" collapsed="false">
      <c r="E20" s="8" t="s">
        <v>49</v>
      </c>
      <c r="F20" s="10" t="n">
        <f aca="false">COUNTIF(DVT_Master!$A$5:$A$202,$E20)</f>
        <v>8</v>
      </c>
      <c r="G20" s="10" t="n">
        <f aca="false">COUNTIFS(DVT_Master!$A$5:$A$202,$E20,DVT_Master!$N$5:$N$202,"Pass")</f>
        <v>8</v>
      </c>
      <c r="H20" s="10" t="n">
        <f aca="false">COUNTIFS(DVT_Master!$A$5:$A$202,$E20,DVT_Master!$N$5:$N$202,"Fail")</f>
        <v>0</v>
      </c>
      <c r="I20" s="10" t="n">
        <f aca="false">COUNTIFS(DVT_Master!$A$5:$A$202,$E20,DVT_Master!$N$5:$N$202,"Blocked")</f>
        <v>0</v>
      </c>
      <c r="J20" s="10" t="n">
        <f aca="false">COUNTIFS(DVT_Master!$A$5:$A$202,$E20,DVT_Master!$N$5:$N$202,"Not Run")</f>
        <v>0</v>
      </c>
      <c r="K20" s="12" t="n">
        <f aca="false">IF(F20=0,"",(G20+H20)/F20)</f>
        <v>1</v>
      </c>
    </row>
    <row r="21" customFormat="false" ht="14.25" hidden="false" customHeight="true" outlineLevel="0" collapsed="false">
      <c r="E21" s="8" t="s">
        <v>50</v>
      </c>
      <c r="F21" s="10" t="n">
        <f aca="false">COUNTIF(DVT_Master!$A$5:$A$202,$E21)</f>
        <v>7</v>
      </c>
      <c r="G21" s="10" t="n">
        <f aca="false">COUNTIFS(DVT_Master!$A$5:$A$202,$E21,DVT_Master!$N$5:$N$202,"Pass")</f>
        <v>7</v>
      </c>
      <c r="H21" s="10" t="n">
        <f aca="false">COUNTIFS(DVT_Master!$A$5:$A$202,$E21,DVT_Master!$N$5:$N$202,"Fail")</f>
        <v>0</v>
      </c>
      <c r="I21" s="10" t="n">
        <f aca="false">COUNTIFS(DVT_Master!$A$5:$A$202,$E21,DVT_Master!$N$5:$N$202,"Blocked")</f>
        <v>0</v>
      </c>
      <c r="J21" s="10" t="n">
        <f aca="false">COUNTIFS(DVT_Master!$A$5:$A$202,$E21,DVT_Master!$N$5:$N$202,"Not Run")</f>
        <v>0</v>
      </c>
      <c r="K21" s="12" t="n">
        <f aca="false">IF(F21=0,"",(G21+H21)/F21)</f>
        <v>1</v>
      </c>
    </row>
    <row r="22" customFormat="false" ht="14.25" hidden="false" customHeight="true" outlineLevel="0" collapsed="false">
      <c r="E22" s="8" t="s">
        <v>51</v>
      </c>
      <c r="F22" s="10" t="n">
        <f aca="false">COUNTIF(DVT_Master!$A$5:$A$202,$E22)</f>
        <v>3</v>
      </c>
      <c r="G22" s="10" t="n">
        <f aca="false">COUNTIFS(DVT_Master!$A$5:$A$202,$E22,DVT_Master!$N$5:$N$202,"Pass")</f>
        <v>3</v>
      </c>
      <c r="H22" s="10" t="n">
        <f aca="false">COUNTIFS(DVT_Master!$A$5:$A$202,$E22,DVT_Master!$N$5:$N$202,"Fail")</f>
        <v>0</v>
      </c>
      <c r="I22" s="10" t="n">
        <f aca="false">COUNTIFS(DVT_Master!$A$5:$A$202,$E22,DVT_Master!$N$5:$N$202,"Blocked")</f>
        <v>0</v>
      </c>
      <c r="J22" s="10" t="n">
        <f aca="false">COUNTIFS(DVT_Master!$A$5:$A$202,$E22,DVT_Master!$N$5:$N$202,"Not Run")</f>
        <v>0</v>
      </c>
      <c r="K22" s="12" t="n">
        <f aca="false">IF(F22=0,"",(G22+H22)/F22)</f>
        <v>1</v>
      </c>
    </row>
    <row r="23" customFormat="false" ht="14.25" hidden="false" customHeight="true" outlineLevel="0" collapsed="false">
      <c r="E23" s="8" t="s">
        <v>52</v>
      </c>
      <c r="F23" s="10" t="n">
        <f aca="false">COUNTIF(DVT_Master!$A$5:$A$202,$E23)</f>
        <v>5</v>
      </c>
      <c r="G23" s="10" t="n">
        <f aca="false">COUNTIFS(DVT_Master!$A$5:$A$202,$E23,DVT_Master!$N$5:$N$202,"Pass")</f>
        <v>5</v>
      </c>
      <c r="H23" s="10" t="n">
        <f aca="false">COUNTIFS(DVT_Master!$A$5:$A$202,$E23,DVT_Master!$N$5:$N$202,"Fail")</f>
        <v>0</v>
      </c>
      <c r="I23" s="10" t="n">
        <f aca="false">COUNTIFS(DVT_Master!$A$5:$A$202,$E23,DVT_Master!$N$5:$N$202,"Blocked")</f>
        <v>0</v>
      </c>
      <c r="J23" s="10" t="n">
        <f aca="false">COUNTIFS(DVT_Master!$A$5:$A$202,$E23,DVT_Master!$N$5:$N$202,"Not Run")</f>
        <v>0</v>
      </c>
      <c r="K23" s="12" t="n">
        <f aca="false">IF(F23=0,"",(G23+H23)/F23)</f>
        <v>1</v>
      </c>
    </row>
    <row r="24" customFormat="false" ht="14.25" hidden="false" customHeight="true" outlineLevel="0" collapsed="false">
      <c r="E24" s="8" t="s">
        <v>53</v>
      </c>
      <c r="F24" s="10" t="n">
        <f aca="false">COUNTIF(DVT_Master!$A$5:$A$202,$E24)</f>
        <v>2</v>
      </c>
      <c r="G24" s="10" t="n">
        <f aca="false">COUNTIFS(DVT_Master!$A$5:$A$202,$E24,DVT_Master!$N$5:$N$202,"Pass")</f>
        <v>2</v>
      </c>
      <c r="H24" s="10" t="n">
        <f aca="false">COUNTIFS(DVT_Master!$A$5:$A$202,$E24,DVT_Master!$N$5:$N$202,"Fail")</f>
        <v>0</v>
      </c>
      <c r="I24" s="10" t="n">
        <f aca="false">COUNTIFS(DVT_Master!$A$5:$A$202,$E24,DVT_Master!$N$5:$N$202,"Blocked")</f>
        <v>0</v>
      </c>
      <c r="J24" s="10" t="n">
        <f aca="false">COUNTIFS(DVT_Master!$A$5:$A$202,$E24,DVT_Master!$N$5:$N$202,"Not Run")</f>
        <v>0</v>
      </c>
      <c r="K24" s="12" t="n">
        <f aca="false">IF(F24=0,"",(G24+H24)/F24)</f>
        <v>1</v>
      </c>
    </row>
    <row r="25" customFormat="false" ht="14.25" hidden="false" customHeight="true" outlineLevel="0" collapsed="false">
      <c r="E25" s="8" t="s">
        <v>54</v>
      </c>
      <c r="F25" s="10" t="n">
        <f aca="false">COUNTIF(DVT_Master!$A$5:$A$202,$E25)</f>
        <v>2</v>
      </c>
      <c r="G25" s="10" t="n">
        <f aca="false">COUNTIFS(DVT_Master!$A$5:$A$202,$E25,DVT_Master!$N$5:$N$202,"Pass")</f>
        <v>2</v>
      </c>
      <c r="H25" s="10" t="n">
        <f aca="false">COUNTIFS(DVT_Master!$A$5:$A$202,$E25,DVT_Master!$N$5:$N$202,"Fail")</f>
        <v>0</v>
      </c>
      <c r="I25" s="10" t="n">
        <f aca="false">COUNTIFS(DVT_Master!$A$5:$A$202,$E25,DVT_Master!$N$5:$N$202,"Blocked")</f>
        <v>0</v>
      </c>
      <c r="J25" s="10" t="n">
        <f aca="false">COUNTIFS(DVT_Master!$A$5:$A$202,$E25,DVT_Master!$N$5:$N$202,"Not Run")</f>
        <v>0</v>
      </c>
      <c r="K25" s="12" t="n">
        <f aca="false">IF(F25=0,"",(G25+H25)/F25)</f>
        <v>1</v>
      </c>
    </row>
    <row r="26" customFormat="false" ht="14.25" hidden="false" customHeight="true" outlineLevel="0" collapsed="false">
      <c r="E26" s="8" t="s">
        <v>55</v>
      </c>
      <c r="F26" s="10" t="n">
        <f aca="false">COUNTIF(DVT_Master!$A$5:$A$202,$E26)</f>
        <v>8</v>
      </c>
      <c r="G26" s="10" t="n">
        <f aca="false">COUNTIFS(DVT_Master!$A$5:$A$202,$E26,DVT_Master!$N$5:$N$202,"Pass")</f>
        <v>8</v>
      </c>
      <c r="H26" s="10" t="n">
        <f aca="false">COUNTIFS(DVT_Master!$A$5:$A$202,$E26,DVT_Master!$N$5:$N$202,"Fail")</f>
        <v>0</v>
      </c>
      <c r="I26" s="10" t="n">
        <f aca="false">COUNTIFS(DVT_Master!$A$5:$A$202,$E26,DVT_Master!$N$5:$N$202,"Blocked")</f>
        <v>0</v>
      </c>
      <c r="J26" s="10" t="n">
        <f aca="false">COUNTIFS(DVT_Master!$A$5:$A$202,$E26,DVT_Master!$N$5:$N$202,"Not Run")</f>
        <v>0</v>
      </c>
      <c r="K26" s="12" t="n">
        <f aca="false">IF(F26=0,"",(G26+H26)/F26)</f>
        <v>1</v>
      </c>
    </row>
    <row r="27" customFormat="false" ht="14.25" hidden="false" customHeight="true" outlineLevel="0" collapsed="false">
      <c r="E27" s="8" t="s">
        <v>56</v>
      </c>
      <c r="F27" s="10" t="n">
        <f aca="false">COUNTIF(DVT_Master!$A$5:$A$202,$E27)</f>
        <v>1</v>
      </c>
      <c r="G27" s="10" t="n">
        <f aca="false">COUNTIFS(DVT_Master!$A$5:$A$202,$E27,DVT_Master!$N$5:$N$202,"Pass")</f>
        <v>1</v>
      </c>
      <c r="H27" s="10" t="n">
        <f aca="false">COUNTIFS(DVT_Master!$A$5:$A$202,$E27,DVT_Master!$N$5:$N$202,"Fail")</f>
        <v>0</v>
      </c>
      <c r="I27" s="10" t="n">
        <f aca="false">COUNTIFS(DVT_Master!$A$5:$A$202,$E27,DVT_Master!$N$5:$N$202,"Blocked")</f>
        <v>0</v>
      </c>
      <c r="J27" s="10" t="n">
        <f aca="false">COUNTIFS(DVT_Master!$A$5:$A$202,$E27,DVT_Master!$N$5:$N$202,"Not Run")</f>
        <v>0</v>
      </c>
      <c r="K27" s="12" t="n">
        <f aca="false">IF(F27=0,"",(G27+H27)/F27)</f>
        <v>1</v>
      </c>
    </row>
    <row r="28" customFormat="false" ht="14.25" hidden="false" customHeight="true" outlineLevel="0" collapsed="false">
      <c r="E28" s="8" t="s">
        <v>57</v>
      </c>
      <c r="F28" s="10" t="n">
        <f aca="false">COUNTIF(DVT_Master!$A$5:$A$202,$E28)</f>
        <v>9</v>
      </c>
      <c r="G28" s="10" t="n">
        <f aca="false">COUNTIFS(DVT_Master!$A$5:$A$202,$E28,DVT_Master!$N$5:$N$202,"Pass")</f>
        <v>9</v>
      </c>
      <c r="H28" s="10" t="n">
        <f aca="false">COUNTIFS(DVT_Master!$A$5:$A$202,$E28,DVT_Master!$N$5:$N$202,"Fail")</f>
        <v>0</v>
      </c>
      <c r="I28" s="10" t="n">
        <f aca="false">COUNTIFS(DVT_Master!$A$5:$A$202,$E28,DVT_Master!$N$5:$N$202,"Blocked")</f>
        <v>0</v>
      </c>
      <c r="J28" s="10" t="n">
        <f aca="false">COUNTIFS(DVT_Master!$A$5:$A$202,$E28,DVT_Master!$N$5:$N$202,"Not Run")</f>
        <v>0</v>
      </c>
      <c r="K28" s="12" t="n">
        <f aca="false">IF(F28=0,"",(G28+H28)/F28)</f>
        <v>1</v>
      </c>
    </row>
    <row r="31" customFormat="false" ht="15" hidden="false" customHeight="true" outlineLevel="0" collapsed="false">
      <c r="B31" s="6" t="s">
        <v>58</v>
      </c>
      <c r="C31" s="13"/>
    </row>
    <row r="32" customFormat="false" ht="14.25" hidden="false" customHeight="true" outlineLevel="0" collapsed="false">
      <c r="B32" s="8" t="s">
        <v>59</v>
      </c>
      <c r="C32" s="13"/>
    </row>
  </sheetData>
  <conditionalFormatting sqref="B14">
    <cfRule type="cellIs" priority="2" operator="equal" aboveAverage="0" equalAverage="0" bottom="0" percent="0" rank="0" text="" dxfId="0">
      <formula>"Pass"</formula>
    </cfRule>
  </conditionalFormatting>
  <conditionalFormatting sqref="B15">
    <cfRule type="cellIs" priority="3" operator="equal" aboveAverage="0" equalAverage="0" bottom="0" percent="0" rank="0" text="" dxfId="1">
      <formula>"Fail"</formula>
    </cfRule>
  </conditionalFormatting>
  <conditionalFormatting sqref="H13:H28">
    <cfRule type="cellIs" priority="4" operator="greaterThan" aboveAverage="0" equalAverage="0" bottom="0" percent="0" rank="0" text="" dxfId="1">
      <formula>0</formula>
    </cfRule>
  </conditionalFormatting>
  <dataValidations count="1">
    <dataValidation allowBlank="true" errorStyle="stop" operator="between" showDropDown="false" showErrorMessage="false" showInputMessage="false" sqref="C31" type="list">
      <formula1>"PASS — release candidate,PASS w/ deviations,FAIL — rework/respin"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2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pane xSplit="0" ySplit="4" topLeftCell="F5" activePane="bottomLeft" state="frozen"/>
      <selection pane="topLeft" activeCell="A1" activeCellId="0" sqref="A1"/>
      <selection pane="bottomLeft" activeCell="A121" activeCellId="0" sqref="A12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9"/>
    <col collapsed="false" customWidth="true" hidden="false" outlineLevel="0" max="3" min="3" style="1" width="11"/>
    <col collapsed="false" customWidth="true" hidden="false" outlineLevel="0" max="4" min="4" style="1" width="10"/>
    <col collapsed="false" customWidth="true" hidden="false" outlineLevel="0" max="5" min="5" style="1" width="45.88"/>
    <col collapsed="false" customWidth="true" hidden="false" outlineLevel="0" max="6" min="6" style="1" width="34"/>
    <col collapsed="false" customWidth="true" hidden="false" outlineLevel="0" max="9" min="7" style="1" width="10"/>
    <col collapsed="false" customWidth="true" hidden="false" outlineLevel="0" max="10" min="10" style="1" width="8"/>
    <col collapsed="false" customWidth="true" hidden="false" outlineLevel="0" max="12" min="11" style="1" width="13"/>
    <col collapsed="false" customWidth="true" hidden="false" outlineLevel="0" max="13" min="13" style="1" width="14"/>
    <col collapsed="false" customWidth="true" hidden="false" outlineLevel="0" max="14" min="14" style="1" width="12"/>
    <col collapsed="false" customWidth="true" hidden="false" outlineLevel="0" max="15" min="15" style="1" width="28"/>
  </cols>
  <sheetData>
    <row r="1" customFormat="false" ht="18" hidden="false" customHeight="true" outlineLevel="0" collapsed="false">
      <c r="A1" s="14" t="str">
        <f aca="false">Dashboard!B3 &amp; "  —  " &amp; Dashboard!C6 &amp; "   |   Board S/N: " &amp; IF(Dashboard!C7="","(set on Dashboard)",Dashboard!C7)</f>
        <v>ESP32-S3-WROOM-1-N8 Development Board  —  Rev A   |   Board S/N: (set on Dashboard)</v>
      </c>
    </row>
    <row r="2" customFormat="false" ht="14.25" hidden="false" customHeight="true" outlineLevel="0" collapsed="false">
      <c r="A2" s="15" t="s">
        <v>60</v>
      </c>
    </row>
    <row r="4" customFormat="false" ht="30.75" hidden="false" customHeight="true" outlineLevel="0" collapsed="false">
      <c r="A4" s="6" t="s">
        <v>32</v>
      </c>
      <c r="B4" s="6" t="s">
        <v>61</v>
      </c>
      <c r="C4" s="6" t="s">
        <v>62</v>
      </c>
      <c r="D4" s="6" t="s">
        <v>63</v>
      </c>
      <c r="E4" s="6" t="s">
        <v>64</v>
      </c>
      <c r="F4" s="6" t="s">
        <v>65</v>
      </c>
      <c r="G4" s="6" t="s">
        <v>66</v>
      </c>
      <c r="H4" s="6" t="s">
        <v>67</v>
      </c>
      <c r="I4" s="6" t="s">
        <v>68</v>
      </c>
      <c r="J4" s="6" t="s">
        <v>69</v>
      </c>
      <c r="K4" s="6" t="s">
        <v>70</v>
      </c>
      <c r="L4" s="6" t="s">
        <v>71</v>
      </c>
      <c r="M4" s="6" t="s">
        <v>72</v>
      </c>
      <c r="N4" s="6" t="s">
        <v>73</v>
      </c>
      <c r="O4" s="6" t="s">
        <v>74</v>
      </c>
    </row>
    <row r="5" customFormat="false" ht="28.5" hidden="false" customHeight="true" outlineLevel="0" collapsed="false">
      <c r="A5" s="10" t="s">
        <v>41</v>
      </c>
      <c r="B5" s="10" t="n">
        <v>1</v>
      </c>
      <c r="C5" s="10" t="str">
        <f aca="false">IF(ISBLANK(A5),"",A5&amp;"-"&amp;TEXT(B5,"000"))</f>
        <v>VIS-001</v>
      </c>
      <c r="D5" s="10" t="s">
        <v>75</v>
      </c>
      <c r="E5" s="4" t="s">
        <v>76</v>
      </c>
      <c r="F5" s="4" t="s">
        <v>77</v>
      </c>
      <c r="G5" s="10"/>
      <c r="H5" s="10"/>
      <c r="I5" s="10"/>
      <c r="J5" s="10"/>
      <c r="K5" s="10" t="s">
        <v>78</v>
      </c>
      <c r="L5" s="16" t="str">
        <f aca="false">IF(OR(ISBLANK(K5),AND(ISBLANK(H5),ISBLANK(I5))),"",IF(AND(IF(ISBLANK(H5),TRUE(),K5&gt;=H5),IF(ISBLANK(I5),TRUE(),K5&lt;=I5)),"Pass","Fail"))</f>
        <v/>
      </c>
      <c r="M5" s="16" t="s">
        <v>34</v>
      </c>
      <c r="N5" s="16" t="str">
        <f aca="false">IF(AND(M5&lt;&gt;"Not Run",M5&lt;&gt;""),M5,IF(L5&lt;&gt;"",L5,"Not Run"))</f>
        <v>Pass</v>
      </c>
      <c r="O5" s="4"/>
    </row>
    <row r="6" customFormat="false" ht="14.25" hidden="false" customHeight="true" outlineLevel="0" collapsed="false">
      <c r="A6" s="10" t="s">
        <v>41</v>
      </c>
      <c r="B6" s="10" t="n">
        <v>2</v>
      </c>
      <c r="C6" s="10" t="str">
        <f aca="false">IF(ISBLANK(A6),"",A6&amp;"-"&amp;TEXT(B6,"000"))</f>
        <v>VIS-002</v>
      </c>
      <c r="D6" s="10" t="s">
        <v>79</v>
      </c>
      <c r="E6" s="4" t="s">
        <v>80</v>
      </c>
      <c r="F6" s="4" t="s">
        <v>81</v>
      </c>
      <c r="G6" s="10"/>
      <c r="H6" s="10"/>
      <c r="I6" s="10"/>
      <c r="J6" s="10"/>
      <c r="K6" s="10" t="s">
        <v>78</v>
      </c>
      <c r="L6" s="16" t="str">
        <f aca="false">IF(OR(ISBLANK(K6),AND(ISBLANK(H6),ISBLANK(I6))),"",IF(AND(IF(ISBLANK(H6),TRUE(),K6&gt;=H6),IF(ISBLANK(I6),TRUE(),K6&lt;=I6)),"Pass","Fail"))</f>
        <v/>
      </c>
      <c r="M6" s="16" t="s">
        <v>34</v>
      </c>
      <c r="N6" s="16" t="str">
        <f aca="false">IF(AND(M6&lt;&gt;"Not Run",M6&lt;&gt;""),M6,IF(L6&lt;&gt;"",L6,"Not Run"))</f>
        <v>Pass</v>
      </c>
      <c r="O6" s="4"/>
    </row>
    <row r="7" customFormat="false" ht="14.25" hidden="false" customHeight="true" outlineLevel="0" collapsed="false">
      <c r="A7" s="10" t="s">
        <v>41</v>
      </c>
      <c r="B7" s="10" t="n">
        <v>3</v>
      </c>
      <c r="C7" s="10" t="str">
        <f aca="false">IF(ISBLANK(A7),"",A7&amp;"-"&amp;TEXT(B7,"000"))</f>
        <v>VIS-003</v>
      </c>
      <c r="D7" s="10" t="s">
        <v>82</v>
      </c>
      <c r="E7" s="4" t="s">
        <v>83</v>
      </c>
      <c r="F7" s="4" t="s">
        <v>84</v>
      </c>
      <c r="G7" s="10"/>
      <c r="H7" s="10"/>
      <c r="I7" s="10"/>
      <c r="J7" s="10"/>
      <c r="K7" s="10" t="s">
        <v>78</v>
      </c>
      <c r="L7" s="16" t="str">
        <f aca="false">IF(OR(ISBLANK(K7),AND(ISBLANK(H7),ISBLANK(I7))),"",IF(AND(IF(ISBLANK(H7),TRUE(),K7&gt;=H7),IF(ISBLANK(I7),TRUE(),K7&lt;=I7)),"Pass","Fail"))</f>
        <v/>
      </c>
      <c r="M7" s="16" t="s">
        <v>34</v>
      </c>
      <c r="N7" s="16" t="str">
        <f aca="false">IF(AND(M7&lt;&gt;"Not Run",M7&lt;&gt;""),M7,IF(L7&lt;&gt;"",L7,"Not Run"))</f>
        <v>Pass</v>
      </c>
      <c r="O7" s="4"/>
    </row>
    <row r="8" customFormat="false" ht="28.5" hidden="false" customHeight="true" outlineLevel="0" collapsed="false">
      <c r="A8" s="10" t="s">
        <v>41</v>
      </c>
      <c r="B8" s="10" t="n">
        <v>4</v>
      </c>
      <c r="C8" s="10" t="str">
        <f aca="false">IF(ISBLANK(A8),"",A8&amp;"-"&amp;TEXT(B8,"000"))</f>
        <v>VIS-004</v>
      </c>
      <c r="D8" s="10" t="s">
        <v>85</v>
      </c>
      <c r="E8" s="4" t="s">
        <v>86</v>
      </c>
      <c r="F8" s="4" t="s">
        <v>87</v>
      </c>
      <c r="G8" s="10"/>
      <c r="H8" s="10"/>
      <c r="I8" s="10"/>
      <c r="J8" s="10"/>
      <c r="K8" s="10" t="s">
        <v>78</v>
      </c>
      <c r="L8" s="16" t="str">
        <f aca="false">IF(OR(ISBLANK(K8),AND(ISBLANK(H8),ISBLANK(I8))),"",IF(AND(IF(ISBLANK(H8),TRUE(),K8&gt;=H8),IF(ISBLANK(I8),TRUE(),K8&lt;=I8)),"Pass","Fail"))</f>
        <v/>
      </c>
      <c r="M8" s="16" t="s">
        <v>34</v>
      </c>
      <c r="N8" s="16" t="str">
        <f aca="false">IF(AND(M8&lt;&gt;"Not Run",M8&lt;&gt;""),M8,IF(L8&lt;&gt;"",L8,"Not Run"))</f>
        <v>Pass</v>
      </c>
      <c r="O8" s="4"/>
    </row>
    <row r="9" customFormat="false" ht="28.5" hidden="false" customHeight="true" outlineLevel="0" collapsed="false">
      <c r="A9" s="10" t="s">
        <v>41</v>
      </c>
      <c r="B9" s="10" t="n">
        <v>5</v>
      </c>
      <c r="C9" s="10" t="str">
        <f aca="false">IF(ISBLANK(A9),"",A9&amp;"-"&amp;TEXT(B9,"000"))</f>
        <v>VIS-005</v>
      </c>
      <c r="D9" s="10" t="s">
        <v>88</v>
      </c>
      <c r="E9" s="4" t="s">
        <v>89</v>
      </c>
      <c r="F9" s="4" t="s">
        <v>87</v>
      </c>
      <c r="G9" s="10"/>
      <c r="H9" s="10"/>
      <c r="I9" s="10"/>
      <c r="J9" s="10"/>
      <c r="K9" s="10" t="s">
        <v>78</v>
      </c>
      <c r="L9" s="16" t="str">
        <f aca="false">IF(OR(ISBLANK(K9),AND(ISBLANK(H9),ISBLANK(I9))),"",IF(AND(IF(ISBLANK(H9),TRUE(),K9&gt;=H9),IF(ISBLANK(I9),TRUE(),K9&lt;=I9)),"Pass","Fail"))</f>
        <v/>
      </c>
      <c r="M9" s="16" t="s">
        <v>34</v>
      </c>
      <c r="N9" s="16" t="str">
        <f aca="false">IF(AND(M9&lt;&gt;"Not Run",M9&lt;&gt;""),M9,IF(L9&lt;&gt;"",L9,"Not Run"))</f>
        <v>Pass</v>
      </c>
      <c r="O9" s="4"/>
    </row>
    <row r="10" customFormat="false" ht="14.25" hidden="false" customHeight="true" outlineLevel="0" collapsed="false">
      <c r="A10" s="10" t="s">
        <v>41</v>
      </c>
      <c r="B10" s="10" t="n">
        <v>6</v>
      </c>
      <c r="C10" s="10" t="str">
        <f aca="false">IF(ISBLANK(A10),"",A10&amp;"-"&amp;TEXT(B10,"000"))</f>
        <v>VIS-006</v>
      </c>
      <c r="D10" s="10" t="s">
        <v>90</v>
      </c>
      <c r="E10" s="4" t="s">
        <v>91</v>
      </c>
      <c r="F10" s="4" t="s">
        <v>87</v>
      </c>
      <c r="G10" s="10"/>
      <c r="H10" s="10"/>
      <c r="I10" s="10"/>
      <c r="J10" s="10"/>
      <c r="K10" s="10" t="s">
        <v>78</v>
      </c>
      <c r="L10" s="16" t="str">
        <f aca="false">IF(OR(ISBLANK(K10),AND(ISBLANK(H10),ISBLANK(I10))),"",IF(AND(IF(ISBLANK(H10),TRUE(),K10&gt;=H10),IF(ISBLANK(I10),TRUE(),K10&lt;=I10)),"Pass","Fail"))</f>
        <v/>
      </c>
      <c r="M10" s="16" t="s">
        <v>34</v>
      </c>
      <c r="N10" s="16" t="str">
        <f aca="false">IF(AND(M10&lt;&gt;"Not Run",M10&lt;&gt;""),M10,IF(L10&lt;&gt;"",L10,"Not Run"))</f>
        <v>Pass</v>
      </c>
      <c r="O10" s="4"/>
    </row>
    <row r="11" customFormat="false" ht="14.25" hidden="false" customHeight="true" outlineLevel="0" collapsed="false">
      <c r="A11" s="10" t="s">
        <v>41</v>
      </c>
      <c r="B11" s="10" t="n">
        <v>7</v>
      </c>
      <c r="C11" s="10" t="str">
        <f aca="false">IF(ISBLANK(A11),"",A11&amp;"-"&amp;TEXT(B11,"000"))</f>
        <v>VIS-007</v>
      </c>
      <c r="D11" s="10" t="s">
        <v>92</v>
      </c>
      <c r="E11" s="4" t="s">
        <v>93</v>
      </c>
      <c r="F11" s="4" t="s">
        <v>87</v>
      </c>
      <c r="G11" s="10"/>
      <c r="H11" s="10"/>
      <c r="I11" s="10"/>
      <c r="J11" s="10"/>
      <c r="K11" s="10" t="s">
        <v>78</v>
      </c>
      <c r="L11" s="16" t="str">
        <f aca="false">IF(OR(ISBLANK(K11),AND(ISBLANK(H11),ISBLANK(I11))),"",IF(AND(IF(ISBLANK(H11),TRUE(),K11&gt;=H11),IF(ISBLANK(I11),TRUE(),K11&lt;=I11)),"Pass","Fail"))</f>
        <v/>
      </c>
      <c r="M11" s="16" t="s">
        <v>34</v>
      </c>
      <c r="N11" s="16" t="str">
        <f aca="false">IF(AND(M11&lt;&gt;"Not Run",M11&lt;&gt;""),M11,IF(L11&lt;&gt;"",L11,"Not Run"))</f>
        <v>Pass</v>
      </c>
      <c r="O11" s="4"/>
    </row>
    <row r="12" customFormat="false" ht="14.25" hidden="false" customHeight="true" outlineLevel="0" collapsed="false">
      <c r="A12" s="10" t="s">
        <v>41</v>
      </c>
      <c r="B12" s="10" t="n">
        <v>8</v>
      </c>
      <c r="C12" s="10" t="str">
        <f aca="false">IF(ISBLANK(A12),"",A12&amp;"-"&amp;TEXT(B12,"000"))</f>
        <v>VIS-008</v>
      </c>
      <c r="D12" s="10" t="s">
        <v>94</v>
      </c>
      <c r="E12" s="4" t="s">
        <v>95</v>
      </c>
      <c r="F12" s="4" t="s">
        <v>96</v>
      </c>
      <c r="G12" s="10"/>
      <c r="H12" s="10"/>
      <c r="I12" s="10"/>
      <c r="J12" s="10"/>
      <c r="K12" s="10" t="s">
        <v>78</v>
      </c>
      <c r="L12" s="16" t="str">
        <f aca="false">IF(OR(ISBLANK(K12),AND(ISBLANK(H12),ISBLANK(I12))),"",IF(AND(IF(ISBLANK(H12),TRUE(),K12&gt;=H12),IF(ISBLANK(I12),TRUE(),K12&lt;=I12)),"Pass","Fail"))</f>
        <v/>
      </c>
      <c r="M12" s="16" t="s">
        <v>34</v>
      </c>
      <c r="N12" s="16" t="str">
        <f aca="false">IF(AND(M12&lt;&gt;"Not Run",M12&lt;&gt;""),M12,IF(L12&lt;&gt;"",L12,"Not Run"))</f>
        <v>Pass</v>
      </c>
      <c r="O12" s="4"/>
    </row>
    <row r="13" customFormat="false" ht="28.5" hidden="false" customHeight="true" outlineLevel="0" collapsed="false">
      <c r="A13" s="10" t="s">
        <v>41</v>
      </c>
      <c r="B13" s="10" t="n">
        <v>9</v>
      </c>
      <c r="C13" s="10" t="str">
        <f aca="false">IF(ISBLANK(A13),"",A13&amp;"-"&amp;TEXT(B13,"000"))</f>
        <v>VIS-009</v>
      </c>
      <c r="D13" s="10" t="s">
        <v>97</v>
      </c>
      <c r="E13" s="4" t="s">
        <v>98</v>
      </c>
      <c r="F13" s="4" t="s">
        <v>99</v>
      </c>
      <c r="G13" s="10"/>
      <c r="H13" s="10"/>
      <c r="I13" s="10"/>
      <c r="J13" s="10"/>
      <c r="K13" s="10" t="s">
        <v>78</v>
      </c>
      <c r="L13" s="16" t="str">
        <f aca="false">IF(OR(ISBLANK(K13),AND(ISBLANK(H13),ISBLANK(I13))),"",IF(AND(IF(ISBLANK(H13),TRUE(),K13&gt;=H13),IF(ISBLANK(I13),TRUE(),K13&lt;=I13)),"Pass","Fail"))</f>
        <v/>
      </c>
      <c r="M13" s="16" t="s">
        <v>34</v>
      </c>
      <c r="N13" s="16" t="str">
        <f aca="false">IF(AND(M13&lt;&gt;"Not Run",M13&lt;&gt;""),M13,IF(L13&lt;&gt;"",L13,"Not Run"))</f>
        <v>Pass</v>
      </c>
      <c r="O13" s="4"/>
    </row>
    <row r="14" customFormat="false" ht="14.25" hidden="false" customHeight="true" outlineLevel="0" collapsed="false">
      <c r="A14" s="10" t="s">
        <v>41</v>
      </c>
      <c r="B14" s="10" t="n">
        <v>10</v>
      </c>
      <c r="C14" s="10" t="str">
        <f aca="false">IF(ISBLANK(A14),"",A14&amp;"-"&amp;TEXT(B14,"000"))</f>
        <v>VIS-010</v>
      </c>
      <c r="D14" s="10" t="s">
        <v>100</v>
      </c>
      <c r="E14" s="4" t="s">
        <v>101</v>
      </c>
      <c r="F14" s="4" t="s">
        <v>99</v>
      </c>
      <c r="G14" s="10"/>
      <c r="H14" s="10"/>
      <c r="I14" s="10"/>
      <c r="J14" s="10"/>
      <c r="K14" s="10" t="s">
        <v>78</v>
      </c>
      <c r="L14" s="16" t="str">
        <f aca="false">IF(OR(ISBLANK(K14),AND(ISBLANK(H14),ISBLANK(I14))),"",IF(AND(IF(ISBLANK(H14),TRUE(),K14&gt;=H14),IF(ISBLANK(I14),TRUE(),K14&lt;=I14)),"Pass","Fail"))</f>
        <v/>
      </c>
      <c r="M14" s="16" t="s">
        <v>34</v>
      </c>
      <c r="N14" s="16" t="str">
        <f aca="false">IF(AND(M14&lt;&gt;"Not Run",M14&lt;&gt;""),M14,IF(L14&lt;&gt;"",L14,"Not Run"))</f>
        <v>Pass</v>
      </c>
      <c r="O14" s="4"/>
    </row>
    <row r="15" customFormat="false" ht="43.5" hidden="false" customHeight="true" outlineLevel="0" collapsed="false">
      <c r="A15" s="10" t="s">
        <v>41</v>
      </c>
      <c r="B15" s="10" t="n">
        <v>11</v>
      </c>
      <c r="C15" s="10" t="str">
        <f aca="false">IF(ISBLANK(A15),"",A15&amp;"-"&amp;TEXT(B15,"000"))</f>
        <v>VIS-011</v>
      </c>
      <c r="D15" s="10" t="s">
        <v>102</v>
      </c>
      <c r="E15" s="4" t="s">
        <v>103</v>
      </c>
      <c r="F15" s="4" t="s">
        <v>35</v>
      </c>
      <c r="G15" s="10"/>
      <c r="H15" s="10"/>
      <c r="I15" s="10"/>
      <c r="J15" s="10"/>
      <c r="K15" s="10" t="s">
        <v>35</v>
      </c>
      <c r="L15" s="16" t="str">
        <f aca="false">IF(OR(ISBLANK(K15),AND(ISBLANK(H15),ISBLANK(I15))),"",IF(AND(IF(ISBLANK(H15),TRUE(),K15&gt;=H15),IF(ISBLANK(I15),TRUE(),K15&lt;=I15)),"Pass","Fail"))</f>
        <v/>
      </c>
      <c r="M15" s="16" t="s">
        <v>35</v>
      </c>
      <c r="N15" s="16" t="str">
        <f aca="false">IF(AND(M15&lt;&gt;"Not Run",M15&lt;&gt;""),M15,IF(L15&lt;&gt;"",L15,"Not Run"))</f>
        <v>Fail</v>
      </c>
      <c r="O15" s="4" t="s">
        <v>104</v>
      </c>
    </row>
    <row r="16" customFormat="false" ht="14.25" hidden="false" customHeight="true" outlineLevel="0" collapsed="false">
      <c r="A16" s="17" t="s">
        <v>42</v>
      </c>
      <c r="B16" s="17" t="n">
        <v>1</v>
      </c>
      <c r="C16" s="17" t="str">
        <f aca="false">IF(ISBLANK(A16),"",A16&amp;"-"&amp;TEXT(B16,"000"))</f>
        <v>PRE-001</v>
      </c>
      <c r="D16" s="17" t="s">
        <v>105</v>
      </c>
      <c r="E16" s="18" t="s">
        <v>106</v>
      </c>
      <c r="F16" s="18" t="s">
        <v>107</v>
      </c>
      <c r="G16" s="17"/>
      <c r="H16" s="17" t="n">
        <v>1000</v>
      </c>
      <c r="I16" s="17"/>
      <c r="J16" s="17" t="s">
        <v>108</v>
      </c>
      <c r="K16" s="17" t="s">
        <v>109</v>
      </c>
      <c r="L16" s="17" t="str">
        <f aca="false">IF(OR(ISBLANK(K16),AND(ISBLANK(H16),ISBLANK(I16))),"",IF(AND(IF(ISBLANK(H16),TRUE(),K16&gt;=H16),IF(ISBLANK(I16),TRUE(),K16&lt;=I16)),"Pass","Fail"))</f>
        <v>Pass</v>
      </c>
      <c r="M16" s="17" t="s">
        <v>34</v>
      </c>
      <c r="N16" s="17" t="str">
        <f aca="false">IF(AND(M16&lt;&gt;"Not Run",M16&lt;&gt;""),M16,IF(L16&lt;&gt;"",L16,"Not Run"))</f>
        <v>Pass</v>
      </c>
      <c r="O16" s="18"/>
    </row>
    <row r="17" customFormat="false" ht="14.25" hidden="false" customHeight="true" outlineLevel="0" collapsed="false">
      <c r="A17" s="10" t="s">
        <v>42</v>
      </c>
      <c r="B17" s="10" t="n">
        <v>2</v>
      </c>
      <c r="C17" s="10" t="str">
        <f aca="false">IF(ISBLANK(A17),"",A17&amp;"-"&amp;TEXT(B17,"000"))</f>
        <v>PRE-002</v>
      </c>
      <c r="D17" s="10" t="s">
        <v>110</v>
      </c>
      <c r="E17" s="4" t="s">
        <v>111</v>
      </c>
      <c r="F17" s="4" t="s">
        <v>112</v>
      </c>
      <c r="G17" s="10"/>
      <c r="H17" s="10" t="n">
        <v>50000</v>
      </c>
      <c r="I17" s="10"/>
      <c r="J17" s="10" t="s">
        <v>108</v>
      </c>
      <c r="K17" s="10" t="s">
        <v>113</v>
      </c>
      <c r="L17" s="16" t="str">
        <f aca="false">IF(OR(ISBLANK(K17),AND(ISBLANK(H17),ISBLANK(I17))),"",IF(AND(IF(ISBLANK(H17),TRUE(),K17&gt;=H17),IF(ISBLANK(I17),TRUE(),K17&lt;=I17)),"Pass","Fail"))</f>
        <v>Pass</v>
      </c>
      <c r="M17" s="16" t="s">
        <v>34</v>
      </c>
      <c r="N17" s="16" t="str">
        <f aca="false">IF(AND(M17&lt;&gt;"Not Run",M17&lt;&gt;""),M17,IF(L17&lt;&gt;"",L17,"Not Run"))</f>
        <v>Pass</v>
      </c>
      <c r="O17" s="4"/>
    </row>
    <row r="18" customFormat="false" ht="14.25" hidden="false" customHeight="true" outlineLevel="0" collapsed="false">
      <c r="A18" s="10" t="s">
        <v>42</v>
      </c>
      <c r="B18" s="10" t="n">
        <v>3</v>
      </c>
      <c r="C18" s="10" t="str">
        <f aca="false">IF(ISBLANK(A18),"",A18&amp;"-"&amp;TEXT(B18,"000"))</f>
        <v>PRE-003</v>
      </c>
      <c r="D18" s="10" t="s">
        <v>114</v>
      </c>
      <c r="E18" s="4" t="s">
        <v>115</v>
      </c>
      <c r="F18" s="4" t="s">
        <v>116</v>
      </c>
      <c r="G18" s="10"/>
      <c r="H18" s="10" t="n">
        <v>5000</v>
      </c>
      <c r="I18" s="10"/>
      <c r="J18" s="10" t="s">
        <v>108</v>
      </c>
      <c r="K18" s="10" t="s">
        <v>117</v>
      </c>
      <c r="L18" s="16" t="str">
        <f aca="false">IF(OR(ISBLANK(K18),AND(ISBLANK(H18),ISBLANK(I18))),"",IF(AND(IF(ISBLANK(H18),TRUE(),K18&gt;=H18),IF(ISBLANK(I18),TRUE(),K18&lt;=I18)),"Pass","Fail"))</f>
        <v>Pass</v>
      </c>
      <c r="M18" s="16" t="s">
        <v>34</v>
      </c>
      <c r="N18" s="16" t="str">
        <f aca="false">IF(AND(M18&lt;&gt;"Not Run",M18&lt;&gt;""),M18,IF(L18&lt;&gt;"",L18,"Not Run"))</f>
        <v>Pass</v>
      </c>
      <c r="O18" s="4"/>
    </row>
    <row r="19" customFormat="false" ht="14.25" hidden="false" customHeight="true" outlineLevel="0" collapsed="false">
      <c r="A19" s="10" t="s">
        <v>42</v>
      </c>
      <c r="B19" s="10" t="n">
        <v>4</v>
      </c>
      <c r="C19" s="10" t="str">
        <f aca="false">IF(ISBLANK(A19),"",A19&amp;"-"&amp;TEXT(B19,"000"))</f>
        <v>PRE-004</v>
      </c>
      <c r="D19" s="10" t="s">
        <v>118</v>
      </c>
      <c r="E19" s="4" t="s">
        <v>119</v>
      </c>
      <c r="F19" s="4" t="s">
        <v>120</v>
      </c>
      <c r="G19" s="10"/>
      <c r="H19" s="10" t="n">
        <v>10000</v>
      </c>
      <c r="I19" s="10"/>
      <c r="J19" s="10" t="s">
        <v>108</v>
      </c>
      <c r="K19" s="10" t="s">
        <v>121</v>
      </c>
      <c r="L19" s="16" t="str">
        <f aca="false">IF(OR(ISBLANK(K19),AND(ISBLANK(H19),ISBLANK(I19))),"",IF(AND(IF(ISBLANK(H19),TRUE(),K19&gt;=H19),IF(ISBLANK(I19),TRUE(),K19&lt;=I19)),"Pass","Fail"))</f>
        <v>Pass</v>
      </c>
      <c r="M19" s="16" t="s">
        <v>34</v>
      </c>
      <c r="N19" s="16" t="str">
        <f aca="false">IF(AND(M19&lt;&gt;"Not Run",M19&lt;&gt;""),M19,IF(L19&lt;&gt;"",L19,"Not Run"))</f>
        <v>Pass</v>
      </c>
      <c r="O19" s="4"/>
    </row>
    <row r="20" customFormat="false" ht="28.5" hidden="false" customHeight="true" outlineLevel="0" collapsed="false">
      <c r="A20" s="10" t="s">
        <v>42</v>
      </c>
      <c r="B20" s="10" t="n">
        <v>5</v>
      </c>
      <c r="C20" s="10" t="str">
        <f aca="false">IF(ISBLANK(A20),"",A20&amp;"-"&amp;TEXT(B20,"000"))</f>
        <v>PRE-005</v>
      </c>
      <c r="D20" s="10" t="s">
        <v>122</v>
      </c>
      <c r="E20" s="4" t="s">
        <v>123</v>
      </c>
      <c r="F20" s="4" t="s">
        <v>124</v>
      </c>
      <c r="G20" s="10"/>
      <c r="H20" s="10" t="n">
        <v>0.15</v>
      </c>
      <c r="I20" s="10" t="n">
        <v>0.4</v>
      </c>
      <c r="J20" s="10" t="s">
        <v>125</v>
      </c>
      <c r="K20" s="10" t="n">
        <v>0.2</v>
      </c>
      <c r="L20" s="16" t="str">
        <f aca="false">IF(OR(ISBLANK(K20),AND(ISBLANK(H20),ISBLANK(I20))),"",IF(AND(IF(ISBLANK(H20),TRUE(),K20&gt;=H20),IF(ISBLANK(I20),TRUE(),K20&lt;=I20)),"Pass","Fail"))</f>
        <v>Pass</v>
      </c>
      <c r="M20" s="16" t="s">
        <v>34</v>
      </c>
      <c r="N20" s="16" t="str">
        <f aca="false">IF(AND(M20&lt;&gt;"Not Run",M20&lt;&gt;""),M20,IF(L20&lt;&gt;"",L20,"Not Run"))</f>
        <v>Pass</v>
      </c>
      <c r="O20" s="4"/>
    </row>
    <row r="21" customFormat="false" ht="14.25" hidden="false" customHeight="true" outlineLevel="0" collapsed="false">
      <c r="A21" s="10" t="s">
        <v>42</v>
      </c>
      <c r="B21" s="10" t="n">
        <v>6</v>
      </c>
      <c r="C21" s="10" t="str">
        <f aca="false">IF(ISBLANK(A21),"",A21&amp;"-"&amp;TEXT(B21,"000"))</f>
        <v>PRE-006</v>
      </c>
      <c r="D21" s="10" t="s">
        <v>126</v>
      </c>
      <c r="E21" s="4" t="s">
        <v>127</v>
      </c>
      <c r="F21" s="4" t="s">
        <v>128</v>
      </c>
      <c r="G21" s="10"/>
      <c r="H21" s="10"/>
      <c r="I21" s="10"/>
      <c r="J21" s="10"/>
      <c r="K21" s="10"/>
      <c r="L21" s="16" t="s">
        <v>78</v>
      </c>
      <c r="M21" s="16" t="s">
        <v>34</v>
      </c>
      <c r="N21" s="16" t="str">
        <f aca="false">IF(AND(M21&lt;&gt;"Not Run",M21&lt;&gt;""),M21,IF(L21&lt;&gt;"",L21,"Not Run"))</f>
        <v>Pass</v>
      </c>
      <c r="O21" s="4"/>
    </row>
    <row r="22" customFormat="false" ht="14.25" hidden="false" customHeight="true" outlineLevel="0" collapsed="false">
      <c r="A22" s="10" t="s">
        <v>42</v>
      </c>
      <c r="B22" s="10" t="n">
        <v>7</v>
      </c>
      <c r="C22" s="10" t="str">
        <f aca="false">IF(ISBLANK(A22),"",A22&amp;"-"&amp;TEXT(B22,"000"))</f>
        <v>PRE-007</v>
      </c>
      <c r="D22" s="10" t="s">
        <v>129</v>
      </c>
      <c r="E22" s="4" t="s">
        <v>130</v>
      </c>
      <c r="F22" s="4" t="s">
        <v>131</v>
      </c>
      <c r="G22" s="10"/>
      <c r="H22" s="10" t="n">
        <v>0.15</v>
      </c>
      <c r="I22" s="10" t="n">
        <v>0.45</v>
      </c>
      <c r="J22" s="10" t="s">
        <v>125</v>
      </c>
      <c r="K22" s="10" t="n">
        <v>0.2</v>
      </c>
      <c r="L22" s="16" t="str">
        <f aca="false">IF(OR(ISBLANK(K22),AND(ISBLANK(H22),ISBLANK(I22))),"",IF(AND(IF(ISBLANK(H22),TRUE(),K22&gt;=H22),IF(ISBLANK(I22),TRUE(),K22&lt;=I22)),"Pass","Fail"))</f>
        <v>Pass</v>
      </c>
      <c r="M22" s="16" t="s">
        <v>34</v>
      </c>
      <c r="N22" s="16" t="str">
        <f aca="false">IF(AND(M22&lt;&gt;"Not Run",M22&lt;&gt;""),M22,IF(L22&lt;&gt;"",L22,"Not Run"))</f>
        <v>Pass</v>
      </c>
      <c r="O22" s="4"/>
    </row>
    <row r="23" customFormat="false" ht="14.25" hidden="false" customHeight="true" outlineLevel="0" collapsed="false">
      <c r="A23" s="10" t="s">
        <v>42</v>
      </c>
      <c r="B23" s="10" t="n">
        <v>8</v>
      </c>
      <c r="C23" s="10" t="str">
        <f aca="false">IF(ISBLANK(A23),"",A23&amp;"-"&amp;TEXT(B23,"000"))</f>
        <v>PRE-008</v>
      </c>
      <c r="D23" s="10" t="s">
        <v>132</v>
      </c>
      <c r="E23" s="4" t="s">
        <v>133</v>
      </c>
      <c r="F23" s="4" t="s">
        <v>134</v>
      </c>
      <c r="G23" s="10"/>
      <c r="H23" s="10" t="n">
        <v>1000000</v>
      </c>
      <c r="I23" s="10"/>
      <c r="J23" s="10" t="s">
        <v>108</v>
      </c>
      <c r="K23" s="10" t="n">
        <v>100000000</v>
      </c>
      <c r="L23" s="16" t="str">
        <f aca="false">IF(OR(ISBLANK(K23),AND(ISBLANK(H23),ISBLANK(I23))),"",IF(AND(IF(ISBLANK(H23),TRUE(),K23&gt;=H23),IF(ISBLANK(I23),TRUE(),K23&lt;=I23)),"Pass","Fail"))</f>
        <v>Pass</v>
      </c>
      <c r="M23" s="16" t="s">
        <v>34</v>
      </c>
      <c r="N23" s="16" t="str">
        <f aca="false">IF(AND(M23&lt;&gt;"Not Run",M23&lt;&gt;""),M23,IF(L23&lt;&gt;"",L23,"Not Run"))</f>
        <v>Pass</v>
      </c>
      <c r="O23" s="4"/>
    </row>
    <row r="24" customFormat="false" ht="14.25" hidden="false" customHeight="true" outlineLevel="0" collapsed="false">
      <c r="A24" s="10" t="s">
        <v>42</v>
      </c>
      <c r="B24" s="10" t="n">
        <v>9</v>
      </c>
      <c r="C24" s="10" t="str">
        <f aca="false">IF(ISBLANK(A24),"",A24&amp;"-"&amp;TEXT(B24,"000"))</f>
        <v>PRE-009</v>
      </c>
      <c r="D24" s="10" t="s">
        <v>135</v>
      </c>
      <c r="E24" s="4" t="s">
        <v>136</v>
      </c>
      <c r="F24" s="4" t="s">
        <v>137</v>
      </c>
      <c r="G24" s="10"/>
      <c r="H24" s="10"/>
      <c r="I24" s="10"/>
      <c r="J24" s="10"/>
      <c r="K24" s="10"/>
      <c r="L24" s="16" t="s">
        <v>78</v>
      </c>
      <c r="M24" s="16" t="s">
        <v>34</v>
      </c>
      <c r="N24" s="16" t="str">
        <f aca="false">IF(AND(M24&lt;&gt;"Not Run",M24&lt;&gt;""),M24,IF(L24&lt;&gt;"",L24,"Not Run"))</f>
        <v>Pass</v>
      </c>
      <c r="O24" s="4"/>
    </row>
    <row r="25" customFormat="false" ht="14.25" hidden="false" customHeight="true" outlineLevel="0" collapsed="false">
      <c r="A25" s="10" t="s">
        <v>42</v>
      </c>
      <c r="B25" s="10" t="n">
        <v>10</v>
      </c>
      <c r="C25" s="10" t="str">
        <f aca="false">IF(ISBLANK(A25),"",A25&amp;"-"&amp;TEXT(B25,"000"))</f>
        <v>PRE-010</v>
      </c>
      <c r="D25" s="10" t="s">
        <v>138</v>
      </c>
      <c r="E25" s="4" t="s">
        <v>139</v>
      </c>
      <c r="F25" s="4" t="s">
        <v>140</v>
      </c>
      <c r="G25" s="10"/>
      <c r="H25" s="10" t="n">
        <v>100000</v>
      </c>
      <c r="I25" s="10"/>
      <c r="J25" s="10" t="s">
        <v>108</v>
      </c>
      <c r="K25" s="10"/>
      <c r="L25" s="16" t="s">
        <v>78</v>
      </c>
      <c r="M25" s="16" t="s">
        <v>34</v>
      </c>
      <c r="N25" s="16" t="str">
        <f aca="false">IF(AND(M25&lt;&gt;"Not Run",M25&lt;&gt;""),M25,IF(L25&lt;&gt;"",L25,"Not Run"))</f>
        <v>Pass</v>
      </c>
      <c r="O25" s="4"/>
    </row>
    <row r="26" customFormat="false" ht="14.25" hidden="false" customHeight="true" outlineLevel="0" collapsed="false">
      <c r="A26" s="10" t="s">
        <v>42</v>
      </c>
      <c r="B26" s="10" t="n">
        <v>11</v>
      </c>
      <c r="C26" s="10" t="str">
        <f aca="false">IF(ISBLANK(A26),"",A26&amp;"-"&amp;TEXT(B26,"000"))</f>
        <v>PRE-011</v>
      </c>
      <c r="D26" s="10" t="s">
        <v>141</v>
      </c>
      <c r="E26" s="4" t="s">
        <v>142</v>
      </c>
      <c r="F26" s="4" t="s">
        <v>143</v>
      </c>
      <c r="G26" s="10" t="n">
        <v>0.55</v>
      </c>
      <c r="H26" s="10" t="n">
        <v>0.3</v>
      </c>
      <c r="I26" s="10" t="n">
        <v>0.7</v>
      </c>
      <c r="J26" s="10" t="s">
        <v>125</v>
      </c>
      <c r="K26" s="10" t="n">
        <v>0.35</v>
      </c>
      <c r="L26" s="16" t="str">
        <f aca="false">IF(OR(ISBLANK(K26),AND(ISBLANK(H26),ISBLANK(I26))),"",IF(AND(IF(ISBLANK(H26),TRUE(),K26&gt;=H26),IF(ISBLANK(I26),TRUE(),K26&lt;=I26)),"Pass","Fail"))</f>
        <v>Pass</v>
      </c>
      <c r="M26" s="16" t="s">
        <v>34</v>
      </c>
      <c r="N26" s="16" t="str">
        <f aca="false">IF(AND(M26&lt;&gt;"Not Run",M26&lt;&gt;""),M26,IF(L26&lt;&gt;"",L26,"Not Run"))</f>
        <v>Pass</v>
      </c>
      <c r="O26" s="4"/>
    </row>
    <row r="27" customFormat="false" ht="14.25" hidden="false" customHeight="true" outlineLevel="0" collapsed="false">
      <c r="A27" s="10" t="s">
        <v>42</v>
      </c>
      <c r="B27" s="10" t="n">
        <v>12</v>
      </c>
      <c r="C27" s="10" t="str">
        <f aca="false">IF(ISBLANK(A27),"",A27&amp;"-"&amp;TEXT(B27,"000"))</f>
        <v>PRE-012</v>
      </c>
      <c r="D27" s="10" t="s">
        <v>144</v>
      </c>
      <c r="E27" s="4" t="s">
        <v>145</v>
      </c>
      <c r="F27" s="4" t="s">
        <v>137</v>
      </c>
      <c r="G27" s="10"/>
      <c r="H27" s="10"/>
      <c r="I27" s="10"/>
      <c r="J27" s="10"/>
      <c r="K27" s="10"/>
      <c r="L27" s="16" t="s">
        <v>78</v>
      </c>
      <c r="M27" s="16" t="s">
        <v>34</v>
      </c>
      <c r="N27" s="16" t="str">
        <f aca="false">IF(AND(M27&lt;&gt;"Not Run",M27&lt;&gt;""),M27,IF(L27&lt;&gt;"",L27,"Not Run"))</f>
        <v>Pass</v>
      </c>
      <c r="O27" s="4"/>
    </row>
    <row r="28" customFormat="false" ht="14.25" hidden="false" customHeight="true" outlineLevel="0" collapsed="false">
      <c r="A28" s="17" t="s">
        <v>43</v>
      </c>
      <c r="B28" s="17" t="n">
        <v>1</v>
      </c>
      <c r="C28" s="17" t="str">
        <f aca="false">IF(ISBLANK(A28),"",A28&amp;"-"&amp;TEXT(B28,"000"))</f>
        <v>PWR-001</v>
      </c>
      <c r="D28" s="17" t="s">
        <v>146</v>
      </c>
      <c r="E28" s="18" t="s">
        <v>147</v>
      </c>
      <c r="F28" s="18" t="s">
        <v>148</v>
      </c>
      <c r="G28" s="17"/>
      <c r="H28" s="17" t="n">
        <v>15</v>
      </c>
      <c r="I28" s="17" t="n">
        <v>90</v>
      </c>
      <c r="J28" s="17" t="s">
        <v>149</v>
      </c>
      <c r="K28" s="17" t="n">
        <v>20</v>
      </c>
      <c r="L28" s="17" t="str">
        <f aca="false">IF(OR(ISBLANK(K28),AND(ISBLANK(H28),ISBLANK(I28))),"",IF(AND(IF(ISBLANK(H28),TRUE(),K28&gt;=H28),IF(ISBLANK(I28),TRUE(),K28&lt;=I28)),"Pass","Fail"))</f>
        <v>Pass</v>
      </c>
      <c r="M28" s="17" t="s">
        <v>34</v>
      </c>
      <c r="N28" s="17" t="str">
        <f aca="false">IF(AND(M28&lt;&gt;"Not Run",M28&lt;&gt;""),M28,IF(L28&lt;&gt;"",L28,"Not Run"))</f>
        <v>Pass</v>
      </c>
      <c r="O28" s="18"/>
    </row>
    <row r="29" customFormat="false" ht="14.25" hidden="false" customHeight="true" outlineLevel="0" collapsed="false">
      <c r="A29" s="10" t="s">
        <v>43</v>
      </c>
      <c r="B29" s="10" t="n">
        <v>2</v>
      </c>
      <c r="C29" s="10" t="str">
        <f aca="false">IF(ISBLANK(A29),"",A29&amp;"-"&amp;TEXT(B29,"000"))</f>
        <v>PWR-002</v>
      </c>
      <c r="D29" s="10" t="s">
        <v>146</v>
      </c>
      <c r="E29" s="4" t="s">
        <v>150</v>
      </c>
      <c r="F29" s="4" t="s">
        <v>151</v>
      </c>
      <c r="G29" s="10"/>
      <c r="H29" s="10"/>
      <c r="I29" s="10"/>
      <c r="J29" s="10"/>
      <c r="K29" s="10"/>
      <c r="L29" s="16" t="s">
        <v>78</v>
      </c>
      <c r="M29" s="16" t="s">
        <v>34</v>
      </c>
      <c r="N29" s="16" t="str">
        <f aca="false">IF(AND(M29&lt;&gt;"Not Run",M29&lt;&gt;""),M29,IF(L29&lt;&gt;"",L29,"Not Run"))</f>
        <v>Pass</v>
      </c>
      <c r="O29" s="4"/>
    </row>
    <row r="30" customFormat="false" ht="14.25" hidden="false" customHeight="true" outlineLevel="0" collapsed="false">
      <c r="A30" s="10" t="s">
        <v>43</v>
      </c>
      <c r="B30" s="10" t="n">
        <v>3</v>
      </c>
      <c r="C30" s="10" t="str">
        <f aca="false">IF(ISBLANK(A30),"",A30&amp;"-"&amp;TEXT(B30,"000"))</f>
        <v>PWR-003</v>
      </c>
      <c r="D30" s="10" t="s">
        <v>146</v>
      </c>
      <c r="E30" s="4" t="s">
        <v>152</v>
      </c>
      <c r="F30" s="4" t="s">
        <v>153</v>
      </c>
      <c r="G30" s="10"/>
      <c r="H30" s="10"/>
      <c r="I30" s="10"/>
      <c r="J30" s="10"/>
      <c r="K30" s="10"/>
      <c r="L30" s="16" t="s">
        <v>78</v>
      </c>
      <c r="M30" s="16" t="s">
        <v>34</v>
      </c>
      <c r="N30" s="16" t="str">
        <f aca="false">IF(AND(M30&lt;&gt;"Not Run",M30&lt;&gt;""),M30,IF(L30&lt;&gt;"",L30,"Not Run"))</f>
        <v>Pass</v>
      </c>
      <c r="O30" s="4"/>
    </row>
    <row r="31" customFormat="false" ht="14.25" hidden="false" customHeight="true" outlineLevel="0" collapsed="false">
      <c r="A31" s="10" t="s">
        <v>43</v>
      </c>
      <c r="B31" s="10" t="n">
        <v>4</v>
      </c>
      <c r="C31" s="10" t="str">
        <f aca="false">IF(ISBLANK(A31),"",A31&amp;"-"&amp;TEXT(B31,"000"))</f>
        <v>PWR-004</v>
      </c>
      <c r="D31" s="10" t="s">
        <v>146</v>
      </c>
      <c r="E31" s="4" t="s">
        <v>154</v>
      </c>
      <c r="F31" s="4" t="s">
        <v>155</v>
      </c>
      <c r="G31" s="10"/>
      <c r="H31" s="10"/>
      <c r="I31" s="10"/>
      <c r="J31" s="10"/>
      <c r="K31" s="10"/>
      <c r="L31" s="16" t="s">
        <v>78</v>
      </c>
      <c r="M31" s="16" t="s">
        <v>34</v>
      </c>
      <c r="N31" s="16" t="str">
        <f aca="false">IF(AND(M31&lt;&gt;"Not Run",M31&lt;&gt;""),M31,IF(L31&lt;&gt;"",L31,"Not Run"))</f>
        <v>Pass</v>
      </c>
      <c r="O31" s="4"/>
    </row>
    <row r="32" customFormat="false" ht="14.25" hidden="false" customHeight="true" outlineLevel="0" collapsed="false">
      <c r="A32" s="10" t="s">
        <v>43</v>
      </c>
      <c r="B32" s="10" t="n">
        <v>5</v>
      </c>
      <c r="C32" s="10" t="str">
        <f aca="false">IF(ISBLANK(A32),"",A32&amp;"-"&amp;TEXT(B32,"000"))</f>
        <v>PWR-005</v>
      </c>
      <c r="D32" s="10" t="s">
        <v>156</v>
      </c>
      <c r="E32" s="4" t="s">
        <v>157</v>
      </c>
      <c r="F32" s="4" t="s">
        <v>158</v>
      </c>
      <c r="G32" s="10"/>
      <c r="H32" s="10" t="n">
        <v>4.5</v>
      </c>
      <c r="I32" s="10" t="n">
        <v>4.8</v>
      </c>
      <c r="J32" s="10" t="s">
        <v>125</v>
      </c>
      <c r="K32" s="10" t="n">
        <v>4.7</v>
      </c>
      <c r="L32" s="16" t="str">
        <f aca="false">IF(OR(ISBLANK(K32),AND(ISBLANK(H32),ISBLANK(I32))),"",IF(AND(IF(ISBLANK(H32),TRUE(),K32&gt;=H32),IF(ISBLANK(I32),TRUE(),K32&lt;=I32)),"Pass","Fail"))</f>
        <v>Pass</v>
      </c>
      <c r="M32" s="16" t="s">
        <v>34</v>
      </c>
      <c r="N32" s="16" t="str">
        <f aca="false">IF(AND(M32&lt;&gt;"Not Run",M32&lt;&gt;""),M32,IF(L32&lt;&gt;"",L32,"Not Run"))</f>
        <v>Pass</v>
      </c>
      <c r="O32" s="4"/>
    </row>
    <row r="33" customFormat="false" ht="14.25" hidden="false" customHeight="true" outlineLevel="0" collapsed="false">
      <c r="A33" s="10" t="s">
        <v>43</v>
      </c>
      <c r="B33" s="10" t="n">
        <v>6</v>
      </c>
      <c r="C33" s="10" t="str">
        <f aca="false">IF(ISBLANK(A33),"",A33&amp;"-"&amp;TEXT(B33,"000"))</f>
        <v>PWR-006</v>
      </c>
      <c r="D33" s="10" t="s">
        <v>156</v>
      </c>
      <c r="E33" s="4" t="s">
        <v>159</v>
      </c>
      <c r="F33" s="4" t="s">
        <v>160</v>
      </c>
      <c r="G33" s="10" t="n">
        <v>3.3</v>
      </c>
      <c r="H33" s="10" t="n">
        <v>3.25</v>
      </c>
      <c r="I33" s="10" t="n">
        <v>3.35</v>
      </c>
      <c r="J33" s="10" t="s">
        <v>125</v>
      </c>
      <c r="K33" s="10" t="n">
        <v>3.29</v>
      </c>
      <c r="L33" s="16" t="str">
        <f aca="false">IF(OR(ISBLANK(K33),AND(ISBLANK(H33),ISBLANK(I33))),"",IF(AND(IF(ISBLANK(H33),TRUE(),K33&gt;=H33),IF(ISBLANK(I33),TRUE(),K33&lt;=I33)),"Pass","Fail"))</f>
        <v>Pass</v>
      </c>
      <c r="M33" s="16" t="s">
        <v>34</v>
      </c>
      <c r="N33" s="16" t="str">
        <f aca="false">IF(AND(M33&lt;&gt;"Not Run",M33&lt;&gt;""),M33,IF(L33&lt;&gt;"",L33,"Not Run"))</f>
        <v>Pass</v>
      </c>
      <c r="O33" s="4"/>
    </row>
    <row r="34" customFormat="false" ht="14.25" hidden="false" customHeight="true" outlineLevel="0" collapsed="false">
      <c r="A34" s="10" t="s">
        <v>43</v>
      </c>
      <c r="B34" s="10" t="n">
        <v>7</v>
      </c>
      <c r="C34" s="10" t="str">
        <f aca="false">IF(ISBLANK(A34),"",A34&amp;"-"&amp;TEXT(B34,"000"))</f>
        <v>PWR-007</v>
      </c>
      <c r="D34" s="10" t="s">
        <v>156</v>
      </c>
      <c r="E34" s="4" t="s">
        <v>161</v>
      </c>
      <c r="F34" s="4" t="s">
        <v>162</v>
      </c>
      <c r="G34" s="10" t="n">
        <v>3.3</v>
      </c>
      <c r="H34" s="10" t="n">
        <v>3.25</v>
      </c>
      <c r="I34" s="10" t="n">
        <v>3.35</v>
      </c>
      <c r="J34" s="10" t="s">
        <v>125</v>
      </c>
      <c r="K34" s="10" t="n">
        <v>3.28</v>
      </c>
      <c r="L34" s="16" t="str">
        <f aca="false">IF(OR(ISBLANK(K34),AND(ISBLANK(H34),ISBLANK(I34))),"",IF(AND(IF(ISBLANK(H34),TRUE(),K34&gt;=H34),IF(ISBLANK(I34),TRUE(),K34&lt;=I34)),"Pass","Fail"))</f>
        <v>Pass</v>
      </c>
      <c r="M34" s="16" t="s">
        <v>34</v>
      </c>
      <c r="N34" s="16" t="str">
        <f aca="false">IF(AND(M34&lt;&gt;"Not Run",M34&lt;&gt;""),M34,IF(L34&lt;&gt;"",L34,"Not Run"))</f>
        <v>Pass</v>
      </c>
      <c r="O34" s="4"/>
    </row>
    <row r="35" customFormat="false" ht="14.25" hidden="false" customHeight="true" outlineLevel="0" collapsed="false">
      <c r="A35" s="10" t="s">
        <v>43</v>
      </c>
      <c r="B35" s="10" t="n">
        <v>8</v>
      </c>
      <c r="C35" s="10" t="str">
        <f aca="false">IF(ISBLANK(A35),"",A35&amp;"-"&amp;TEXT(B35,"000"))</f>
        <v>PWR-008</v>
      </c>
      <c r="D35" s="10" t="s">
        <v>156</v>
      </c>
      <c r="E35" s="4" t="s">
        <v>163</v>
      </c>
      <c r="F35" s="4" t="s">
        <v>164</v>
      </c>
      <c r="G35" s="10"/>
      <c r="H35" s="10"/>
      <c r="I35" s="10"/>
      <c r="J35" s="10" t="s">
        <v>125</v>
      </c>
      <c r="K35" s="10"/>
      <c r="L35" s="16" t="s">
        <v>78</v>
      </c>
      <c r="M35" s="16" t="s">
        <v>34</v>
      </c>
      <c r="N35" s="16" t="str">
        <f aca="false">IF(AND(M35&lt;&gt;"Not Run",M35&lt;&gt;""),M35,IF(L35&lt;&gt;"",L35,"Not Run"))</f>
        <v>Pass</v>
      </c>
      <c r="O35" s="4"/>
    </row>
    <row r="36" customFormat="false" ht="14.25" hidden="false" customHeight="true" outlineLevel="0" collapsed="false">
      <c r="A36" s="10" t="s">
        <v>43</v>
      </c>
      <c r="B36" s="10" t="n">
        <v>9</v>
      </c>
      <c r="C36" s="10" t="str">
        <f aca="false">IF(ISBLANK(A36),"",A36&amp;"-"&amp;TEXT(B36,"000"))</f>
        <v>PWR-009</v>
      </c>
      <c r="D36" s="10" t="s">
        <v>165</v>
      </c>
      <c r="E36" s="4" t="s">
        <v>166</v>
      </c>
      <c r="F36" s="4" t="s">
        <v>167</v>
      </c>
      <c r="G36" s="10" t="n">
        <v>5</v>
      </c>
      <c r="H36" s="10" t="n">
        <v>4.75</v>
      </c>
      <c r="I36" s="10" t="n">
        <v>5.25</v>
      </c>
      <c r="J36" s="10" t="s">
        <v>125</v>
      </c>
      <c r="K36" s="10" t="n">
        <v>5.2</v>
      </c>
      <c r="L36" s="16" t="str">
        <f aca="false">IF(OR(ISBLANK(K36),AND(ISBLANK(H36),ISBLANK(I36))),"",IF(AND(IF(ISBLANK(H36),TRUE(),K36&gt;=H36),IF(ISBLANK(I36),TRUE(),K36&lt;=I36)),"Pass","Fail"))</f>
        <v>Pass</v>
      </c>
      <c r="M36" s="16" t="s">
        <v>34</v>
      </c>
      <c r="N36" s="16" t="str">
        <f aca="false">IF(AND(M36&lt;&gt;"Not Run",M36&lt;&gt;""),M36,IF(L36&lt;&gt;"",L36,"Not Run"))</f>
        <v>Pass</v>
      </c>
      <c r="O36" s="4"/>
    </row>
    <row r="37" customFormat="false" ht="14.25" hidden="false" customHeight="true" outlineLevel="0" collapsed="false">
      <c r="A37" s="10" t="s">
        <v>43</v>
      </c>
      <c r="B37" s="10" t="n">
        <v>10</v>
      </c>
      <c r="C37" s="10" t="str">
        <f aca="false">IF(ISBLANK(A37),"",A37&amp;"-"&amp;TEXT(B37,"000"))</f>
        <v>PWR-010</v>
      </c>
      <c r="D37" s="10" t="s">
        <v>165</v>
      </c>
      <c r="E37" s="4" t="s">
        <v>168</v>
      </c>
      <c r="F37" s="4" t="s">
        <v>169</v>
      </c>
      <c r="G37" s="10"/>
      <c r="H37" s="10"/>
      <c r="I37" s="10"/>
      <c r="J37" s="10" t="s">
        <v>125</v>
      </c>
      <c r="K37" s="10" t="n">
        <v>4.9</v>
      </c>
      <c r="L37" s="16" t="s">
        <v>78</v>
      </c>
      <c r="M37" s="16" t="s">
        <v>34</v>
      </c>
      <c r="N37" s="16" t="str">
        <f aca="false">IF(AND(M37&lt;&gt;"Not Run",M37&lt;&gt;""),M37,IF(L37&lt;&gt;"",L37,"Not Run"))</f>
        <v>Pass</v>
      </c>
      <c r="O37" s="4"/>
    </row>
    <row r="38" customFormat="false" ht="14.25" hidden="false" customHeight="true" outlineLevel="0" collapsed="false">
      <c r="A38" s="10" t="s">
        <v>43</v>
      </c>
      <c r="B38" s="10" t="n">
        <v>11</v>
      </c>
      <c r="C38" s="10" t="str">
        <f aca="false">IF(ISBLANK(A38),"",A38&amp;"-"&amp;TEXT(B38,"000"))</f>
        <v>PWR-011</v>
      </c>
      <c r="D38" s="10" t="s">
        <v>165</v>
      </c>
      <c r="E38" s="4" t="s">
        <v>170</v>
      </c>
      <c r="F38" s="4" t="s">
        <v>160</v>
      </c>
      <c r="G38" s="10" t="n">
        <v>3.3</v>
      </c>
      <c r="H38" s="10" t="n">
        <v>3.25</v>
      </c>
      <c r="I38" s="10" t="n">
        <v>3.35</v>
      </c>
      <c r="J38" s="10" t="s">
        <v>125</v>
      </c>
      <c r="K38" s="10" t="n">
        <v>3.29</v>
      </c>
      <c r="L38" s="16" t="str">
        <f aca="false">IF(OR(ISBLANK(K38),AND(ISBLANK(H38),ISBLANK(I38))),"",IF(AND(IF(ISBLANK(H38),TRUE(),K38&gt;=H38),IF(ISBLANK(I38),TRUE(),K38&lt;=I38)),"Pass","Fail"))</f>
        <v>Pass</v>
      </c>
      <c r="M38" s="16" t="s">
        <v>34</v>
      </c>
      <c r="N38" s="16" t="str">
        <f aca="false">IF(AND(M38&lt;&gt;"Not Run",M38&lt;&gt;""),M38,IF(L38&lt;&gt;"",L38,"Not Run"))</f>
        <v>Pass</v>
      </c>
      <c r="O38" s="4"/>
    </row>
    <row r="39" customFormat="false" ht="14.25" hidden="false" customHeight="true" outlineLevel="0" collapsed="false">
      <c r="A39" s="10" t="s">
        <v>43</v>
      </c>
      <c r="B39" s="10" t="n">
        <v>12</v>
      </c>
      <c r="C39" s="10" t="str">
        <f aca="false">IF(ISBLANK(A39),"",A39&amp;"-"&amp;TEXT(B39,"000"))</f>
        <v>PWR-012</v>
      </c>
      <c r="D39" s="10" t="s">
        <v>165</v>
      </c>
      <c r="E39" s="4" t="s">
        <v>171</v>
      </c>
      <c r="F39" s="4" t="s">
        <v>172</v>
      </c>
      <c r="G39" s="10"/>
      <c r="H39" s="10" t="n">
        <v>15</v>
      </c>
      <c r="I39" s="10" t="n">
        <v>90</v>
      </c>
      <c r="J39" s="10" t="s">
        <v>149</v>
      </c>
      <c r="K39" s="10" t="n">
        <v>20</v>
      </c>
      <c r="L39" s="16" t="str">
        <f aca="false">IF(OR(ISBLANK(K39),AND(ISBLANK(H39),ISBLANK(I39))),"",IF(AND(IF(ISBLANK(H39),TRUE(),K39&gt;=H39),IF(ISBLANK(I39),TRUE(),K39&lt;=I39)),"Pass","Fail"))</f>
        <v>Pass</v>
      </c>
      <c r="M39" s="16" t="s">
        <v>34</v>
      </c>
      <c r="N39" s="16" t="str">
        <f aca="false">IF(AND(M39&lt;&gt;"Not Run",M39&lt;&gt;""),M39,IF(L39&lt;&gt;"",L39,"Not Run"))</f>
        <v>Pass</v>
      </c>
      <c r="O39" s="4"/>
    </row>
    <row r="40" customFormat="false" ht="42.75" hidden="false" customHeight="true" outlineLevel="0" collapsed="false">
      <c r="A40" s="10" t="s">
        <v>43</v>
      </c>
      <c r="B40" s="10" t="n">
        <v>13</v>
      </c>
      <c r="C40" s="10" t="str">
        <f aca="false">IF(ISBLANK(A40),"",A40&amp;"-"&amp;TEXT(B40,"000"))</f>
        <v>PWR-013</v>
      </c>
      <c r="D40" s="10" t="s">
        <v>165</v>
      </c>
      <c r="E40" s="4" t="s">
        <v>173</v>
      </c>
      <c r="F40" s="4" t="s">
        <v>174</v>
      </c>
      <c r="G40" s="10" t="n">
        <v>2.5</v>
      </c>
      <c r="H40" s="10" t="n">
        <v>2.42</v>
      </c>
      <c r="I40" s="10" t="n">
        <v>2.58</v>
      </c>
      <c r="J40" s="10" t="s">
        <v>125</v>
      </c>
      <c r="K40" s="10" t="n">
        <v>2.58</v>
      </c>
      <c r="L40" s="16" t="str">
        <f aca="false">IF(OR(ISBLANK(K40),AND(ISBLANK(H40),ISBLANK(I40))),"",IF(AND(IF(ISBLANK(H40),TRUE(),K40&gt;=H40),IF(ISBLANK(I40),TRUE(),K40&lt;=I40)),"Pass","Fail"))</f>
        <v>Pass</v>
      </c>
      <c r="M40" s="16" t="s">
        <v>34</v>
      </c>
      <c r="N40" s="16" t="str">
        <f aca="false">IF(AND(M40&lt;&gt;"Not Run",M40&lt;&gt;""),M40,IF(L40&lt;&gt;"",L40,"Not Run"))</f>
        <v>Pass</v>
      </c>
      <c r="O40" s="4" t="s">
        <v>175</v>
      </c>
    </row>
    <row r="41" customFormat="false" ht="14.25" hidden="false" customHeight="true" outlineLevel="0" collapsed="false">
      <c r="A41" s="10" t="s">
        <v>43</v>
      </c>
      <c r="B41" s="10" t="n">
        <v>14</v>
      </c>
      <c r="C41" s="10" t="str">
        <f aca="false">IF(ISBLANK(A41),"",A41&amp;"-"&amp;TEXT(B41,"000"))</f>
        <v>PWR-014</v>
      </c>
      <c r="D41" s="10" t="s">
        <v>176</v>
      </c>
      <c r="E41" s="4" t="s">
        <v>177</v>
      </c>
      <c r="F41" s="4" t="s">
        <v>178</v>
      </c>
      <c r="G41" s="10"/>
      <c r="H41" s="10"/>
      <c r="I41" s="10"/>
      <c r="J41" s="10"/>
      <c r="K41" s="10"/>
      <c r="L41" s="16" t="s">
        <v>78</v>
      </c>
      <c r="M41" s="16" t="s">
        <v>34</v>
      </c>
      <c r="N41" s="16" t="str">
        <f aca="false">IF(AND(M41&lt;&gt;"Not Run",M41&lt;&gt;""),M41,IF(L41&lt;&gt;"",L41,"Not Run"))</f>
        <v>Pass</v>
      </c>
      <c r="O41" s="4"/>
    </row>
    <row r="42" customFormat="false" ht="14.25" hidden="false" customHeight="true" outlineLevel="0" collapsed="false">
      <c r="A42" s="10" t="s">
        <v>43</v>
      </c>
      <c r="B42" s="10" t="n">
        <v>15</v>
      </c>
      <c r="C42" s="10" t="str">
        <f aca="false">IF(ISBLANK(A42),"",A42&amp;"-"&amp;TEXT(B42,"000"))</f>
        <v>PWR-015</v>
      </c>
      <c r="D42" s="10" t="s">
        <v>176</v>
      </c>
      <c r="E42" s="4" t="s">
        <v>179</v>
      </c>
      <c r="F42" s="4" t="s">
        <v>178</v>
      </c>
      <c r="G42" s="10"/>
      <c r="H42" s="10"/>
      <c r="I42" s="10"/>
      <c r="J42" s="10"/>
      <c r="K42" s="10"/>
      <c r="L42" s="16" t="s">
        <v>78</v>
      </c>
      <c r="M42" s="16" t="s">
        <v>34</v>
      </c>
      <c r="N42" s="16" t="str">
        <f aca="false">IF(AND(M42&lt;&gt;"Not Run",M42&lt;&gt;""),M42,IF(L42&lt;&gt;"",L42,"Not Run"))</f>
        <v>Pass</v>
      </c>
      <c r="O42" s="4"/>
    </row>
    <row r="43" customFormat="false" ht="14.25" hidden="false" customHeight="true" outlineLevel="0" collapsed="false">
      <c r="A43" s="10" t="s">
        <v>43</v>
      </c>
      <c r="B43" s="10" t="n">
        <v>16</v>
      </c>
      <c r="C43" s="10" t="str">
        <f aca="false">IF(ISBLANK(A43),"",A43&amp;"-"&amp;TEXT(B43,"000"))</f>
        <v>PWR-016</v>
      </c>
      <c r="D43" s="10" t="s">
        <v>176</v>
      </c>
      <c r="E43" s="4" t="s">
        <v>180</v>
      </c>
      <c r="F43" s="4" t="s">
        <v>178</v>
      </c>
      <c r="G43" s="10"/>
      <c r="H43" s="10"/>
      <c r="I43" s="10"/>
      <c r="J43" s="10"/>
      <c r="K43" s="10"/>
      <c r="L43" s="16" t="s">
        <v>78</v>
      </c>
      <c r="M43" s="16" t="s">
        <v>34</v>
      </c>
      <c r="N43" s="16" t="str">
        <f aca="false">IF(AND(M43&lt;&gt;"Not Run",M43&lt;&gt;""),M43,IF(L43&lt;&gt;"",L43,"Not Run"))</f>
        <v>Pass</v>
      </c>
      <c r="O43" s="4"/>
    </row>
    <row r="44" customFormat="false" ht="14.25" hidden="false" customHeight="true" outlineLevel="0" collapsed="false">
      <c r="A44" s="10" t="s">
        <v>43</v>
      </c>
      <c r="B44" s="10" t="n">
        <v>17</v>
      </c>
      <c r="C44" s="10" t="str">
        <f aca="false">IF(ISBLANK(A44),"",A44&amp;"-"&amp;TEXT(B44,"000"))</f>
        <v>PWR-017</v>
      </c>
      <c r="D44" s="10" t="s">
        <v>176</v>
      </c>
      <c r="E44" s="4" t="s">
        <v>181</v>
      </c>
      <c r="F44" s="4" t="s">
        <v>178</v>
      </c>
      <c r="G44" s="10"/>
      <c r="H44" s="10"/>
      <c r="I44" s="10"/>
      <c r="J44" s="10"/>
      <c r="K44" s="10"/>
      <c r="L44" s="16" t="s">
        <v>78</v>
      </c>
      <c r="M44" s="16" t="s">
        <v>34</v>
      </c>
      <c r="N44" s="16" t="str">
        <f aca="false">IF(AND(M44&lt;&gt;"Not Run",M44&lt;&gt;""),M44,IF(L44&lt;&gt;"",L44,"Not Run"))</f>
        <v>Pass</v>
      </c>
      <c r="O44" s="4"/>
    </row>
    <row r="45" customFormat="false" ht="14.25" hidden="false" customHeight="true" outlineLevel="0" collapsed="false">
      <c r="A45" s="10" t="s">
        <v>43</v>
      </c>
      <c r="B45" s="10" t="n">
        <v>18</v>
      </c>
      <c r="C45" s="10" t="str">
        <f aca="false">IF(ISBLANK(A45),"",A45&amp;"-"&amp;TEXT(B45,"000"))</f>
        <v>PWR-018</v>
      </c>
      <c r="D45" s="10" t="s">
        <v>182</v>
      </c>
      <c r="E45" s="4" t="s">
        <v>183</v>
      </c>
      <c r="F45" s="4" t="s">
        <v>184</v>
      </c>
      <c r="G45" s="10"/>
      <c r="H45" s="10" t="n">
        <v>3.25</v>
      </c>
      <c r="I45" s="10"/>
      <c r="J45" s="10" t="s">
        <v>125</v>
      </c>
      <c r="K45" s="10" t="n">
        <v>3.29</v>
      </c>
      <c r="L45" s="16" t="str">
        <f aca="false">IF(OR(ISBLANK(K45),AND(ISBLANK(H45),ISBLANK(I45))),"",IF(AND(IF(ISBLANK(H45),TRUE(),K45&gt;=H45),IF(ISBLANK(I45),TRUE(),K45&lt;=I45)),"Pass","Fail"))</f>
        <v>Pass</v>
      </c>
      <c r="M45" s="16" t="s">
        <v>34</v>
      </c>
      <c r="N45" s="16" t="str">
        <f aca="false">IF(AND(M45&lt;&gt;"Not Run",M45&lt;&gt;""),M45,IF(L45&lt;&gt;"",L45,"Not Run"))</f>
        <v>Pass</v>
      </c>
      <c r="O45" s="4"/>
    </row>
    <row r="46" customFormat="false" ht="14.25" hidden="false" customHeight="true" outlineLevel="0" collapsed="false">
      <c r="A46" s="10" t="s">
        <v>43</v>
      </c>
      <c r="B46" s="10" t="n">
        <v>19</v>
      </c>
      <c r="C46" s="10" t="str">
        <f aca="false">IF(ISBLANK(A46),"",A46&amp;"-"&amp;TEXT(B46,"000"))</f>
        <v>PWR-019</v>
      </c>
      <c r="D46" s="10" t="s">
        <v>182</v>
      </c>
      <c r="E46" s="4" t="s">
        <v>185</v>
      </c>
      <c r="F46" s="4" t="s">
        <v>186</v>
      </c>
      <c r="G46" s="10"/>
      <c r="H46" s="10" t="n">
        <v>3.2</v>
      </c>
      <c r="I46" s="10"/>
      <c r="J46" s="10" t="s">
        <v>125</v>
      </c>
      <c r="K46" s="10" t="n">
        <v>3.29</v>
      </c>
      <c r="L46" s="16" t="str">
        <f aca="false">IF(OR(ISBLANK(K46),AND(ISBLANK(H46),ISBLANK(I46))),"",IF(AND(IF(ISBLANK(H46),TRUE(),K46&gt;=H46),IF(ISBLANK(I46),TRUE(),K46&lt;=I46)),"Pass","Fail"))</f>
        <v>Pass</v>
      </c>
      <c r="M46" s="16" t="s">
        <v>34</v>
      </c>
      <c r="N46" s="16" t="str">
        <f aca="false">IF(AND(M46&lt;&gt;"Not Run",M46&lt;&gt;""),M46,IF(L46&lt;&gt;"",L46,"Not Run"))</f>
        <v>Pass</v>
      </c>
      <c r="O46" s="4"/>
    </row>
    <row r="47" customFormat="false" ht="14.25" hidden="false" customHeight="true" outlineLevel="0" collapsed="false">
      <c r="A47" s="10" t="s">
        <v>43</v>
      </c>
      <c r="B47" s="10" t="n">
        <v>20</v>
      </c>
      <c r="C47" s="10" t="str">
        <f aca="false">IF(ISBLANK(A47),"",A47&amp;"-"&amp;TEXT(B47,"000"))</f>
        <v>PWR-020</v>
      </c>
      <c r="D47" s="10" t="s">
        <v>187</v>
      </c>
      <c r="E47" s="4" t="s">
        <v>188</v>
      </c>
      <c r="F47" s="4" t="s">
        <v>189</v>
      </c>
      <c r="G47" s="10"/>
      <c r="H47" s="10"/>
      <c r="I47" s="10"/>
      <c r="J47" s="10" t="s">
        <v>190</v>
      </c>
      <c r="K47" s="10" t="n">
        <v>50</v>
      </c>
      <c r="L47" s="16" t="s">
        <v>78</v>
      </c>
      <c r="M47" s="16" t="s">
        <v>34</v>
      </c>
      <c r="N47" s="16" t="str">
        <f aca="false">IF(AND(M47&lt;&gt;"Not Run",M47&lt;&gt;""),M47,IF(L47&lt;&gt;"",L47,"Not Run"))</f>
        <v>Pass</v>
      </c>
      <c r="O47" s="4"/>
    </row>
    <row r="48" customFormat="false" ht="28.5" hidden="false" customHeight="true" outlineLevel="0" collapsed="false">
      <c r="A48" s="10" t="s">
        <v>43</v>
      </c>
      <c r="B48" s="10" t="n">
        <v>21</v>
      </c>
      <c r="C48" s="10" t="str">
        <f aca="false">IF(ISBLANK(A48),"",A48&amp;"-"&amp;TEXT(B48,"000"))</f>
        <v>PWR-021</v>
      </c>
      <c r="D48" s="10" t="s">
        <v>187</v>
      </c>
      <c r="E48" s="4" t="s">
        <v>191</v>
      </c>
      <c r="F48" s="4" t="s">
        <v>192</v>
      </c>
      <c r="G48" s="10"/>
      <c r="H48" s="10" t="n">
        <v>3</v>
      </c>
      <c r="I48" s="10"/>
      <c r="J48" s="10" t="s">
        <v>125</v>
      </c>
      <c r="K48" s="10" t="n">
        <v>3.27</v>
      </c>
      <c r="L48" s="16" t="str">
        <f aca="false">IF(OR(ISBLANK(K48),AND(ISBLANK(H48),ISBLANK(I48))),"",IF(AND(IF(ISBLANK(H48),TRUE(),K48&gt;=H48),IF(ISBLANK(I48),TRUE(),K48&lt;=I48)),"Pass","Fail"))</f>
        <v>Pass</v>
      </c>
      <c r="M48" s="16" t="s">
        <v>34</v>
      </c>
      <c r="N48" s="16" t="str">
        <f aca="false">IF(AND(M48&lt;&gt;"Not Run",M48&lt;&gt;""),M48,IF(L48&lt;&gt;"",L48,"Not Run"))</f>
        <v>Pass</v>
      </c>
      <c r="O48" s="4"/>
    </row>
    <row r="49" customFormat="false" ht="14.25" hidden="false" customHeight="true" outlineLevel="0" collapsed="false">
      <c r="A49" s="10" t="s">
        <v>43</v>
      </c>
      <c r="B49" s="10" t="n">
        <v>22</v>
      </c>
      <c r="C49" s="10" t="str">
        <f aca="false">IF(ISBLANK(A49),"",A49&amp;"-"&amp;TEXT(B49,"000"))</f>
        <v>PWR-022</v>
      </c>
      <c r="D49" s="10" t="s">
        <v>187</v>
      </c>
      <c r="E49" s="4" t="s">
        <v>193</v>
      </c>
      <c r="F49" s="4" t="s">
        <v>77</v>
      </c>
      <c r="G49" s="10"/>
      <c r="H49" s="10"/>
      <c r="I49" s="10"/>
      <c r="J49" s="10"/>
      <c r="K49" s="10"/>
      <c r="L49" s="16" t="s">
        <v>78</v>
      </c>
      <c r="M49" s="16" t="s">
        <v>34</v>
      </c>
      <c r="N49" s="16" t="str">
        <f aca="false">IF(AND(M49&lt;&gt;"Not Run",M49&lt;&gt;""),M49,IF(L49&lt;&gt;"",L49,"Not Run"))</f>
        <v>Pass</v>
      </c>
      <c r="O49" s="4"/>
    </row>
    <row r="50" customFormat="false" ht="14.25" hidden="false" customHeight="true" outlineLevel="0" collapsed="false">
      <c r="A50" s="10" t="s">
        <v>43</v>
      </c>
      <c r="B50" s="10" t="n">
        <v>23</v>
      </c>
      <c r="C50" s="10" t="str">
        <f aca="false">IF(ISBLANK(A50),"",A50&amp;"-"&amp;TEXT(B50,"000"))</f>
        <v>PWR-023</v>
      </c>
      <c r="D50" s="10" t="s">
        <v>194</v>
      </c>
      <c r="E50" s="4" t="s">
        <v>195</v>
      </c>
      <c r="F50" s="4" t="s">
        <v>196</v>
      </c>
      <c r="G50" s="10"/>
      <c r="H50" s="10"/>
      <c r="I50" s="10" t="n">
        <v>3.3</v>
      </c>
      <c r="J50" s="10" t="s">
        <v>125</v>
      </c>
      <c r="K50" s="10" t="n">
        <v>2.8</v>
      </c>
      <c r="L50" s="16" t="str">
        <f aca="false">IF(OR(ISBLANK(K50),AND(ISBLANK(H50),ISBLANK(I50))),"",IF(AND(IF(ISBLANK(H50),TRUE(),K50&gt;=H50),IF(ISBLANK(I50),TRUE(),K50&lt;=I50)),"Pass","Fail"))</f>
        <v>Pass</v>
      </c>
      <c r="M50" s="16" t="s">
        <v>34</v>
      </c>
      <c r="N50" s="16" t="str">
        <f aca="false">IF(AND(M50&lt;&gt;"Not Run",M50&lt;&gt;""),M50,IF(L50&lt;&gt;"",L50,"Not Run"))</f>
        <v>Pass</v>
      </c>
      <c r="O50" s="4"/>
    </row>
    <row r="51" customFormat="false" ht="14.25" hidden="false" customHeight="true" outlineLevel="0" collapsed="false">
      <c r="A51" s="10" t="s">
        <v>43</v>
      </c>
      <c r="B51" s="10" t="n">
        <v>24</v>
      </c>
      <c r="C51" s="10" t="str">
        <f aca="false">IF(ISBLANK(A51),"",A51&amp;"-"&amp;TEXT(B51,"000"))</f>
        <v>PWR-024</v>
      </c>
      <c r="D51" s="10" t="s">
        <v>194</v>
      </c>
      <c r="E51" s="4" t="s">
        <v>197</v>
      </c>
      <c r="F51" s="4" t="s">
        <v>198</v>
      </c>
      <c r="G51" s="10"/>
      <c r="H51" s="10"/>
      <c r="I51" s="10"/>
      <c r="J51" s="10" t="s">
        <v>125</v>
      </c>
      <c r="K51" s="10" t="n">
        <v>2.45</v>
      </c>
      <c r="L51" s="16" t="s">
        <v>78</v>
      </c>
      <c r="M51" s="16" t="s">
        <v>34</v>
      </c>
      <c r="N51" s="16" t="str">
        <f aca="false">IF(AND(M51&lt;&gt;"Not Run",M51&lt;&gt;""),M51,IF(L51&lt;&gt;"",L51,"Not Run"))</f>
        <v>Pass</v>
      </c>
      <c r="O51" s="4"/>
    </row>
    <row r="52" customFormat="false" ht="14.25" hidden="false" customHeight="true" outlineLevel="0" collapsed="false">
      <c r="A52" s="10" t="s">
        <v>43</v>
      </c>
      <c r="B52" s="10" t="n">
        <v>25</v>
      </c>
      <c r="C52" s="10" t="str">
        <f aca="false">IF(ISBLANK(A52),"",A52&amp;"-"&amp;TEXT(B52,"000"))</f>
        <v>PWR-025</v>
      </c>
      <c r="D52" s="10" t="s">
        <v>199</v>
      </c>
      <c r="E52" s="4" t="s">
        <v>200</v>
      </c>
      <c r="F52" s="4" t="s">
        <v>201</v>
      </c>
      <c r="G52" s="10"/>
      <c r="H52" s="10" t="n">
        <v>0.6</v>
      </c>
      <c r="I52" s="10" t="n">
        <v>0.9</v>
      </c>
      <c r="J52" s="10" t="s">
        <v>149</v>
      </c>
      <c r="K52" s="10" t="n">
        <v>0.884</v>
      </c>
      <c r="L52" s="16" t="str">
        <f aca="false">IF(OR(ISBLANK(K52),AND(ISBLANK(H52),ISBLANK(I52))),"",IF(AND(IF(ISBLANK(H52),TRUE(),K52&gt;=H52),IF(ISBLANK(I52),TRUE(),K52&lt;=I52)),"Pass","Fail"))</f>
        <v>Pass</v>
      </c>
      <c r="M52" s="16" t="s">
        <v>34</v>
      </c>
      <c r="N52" s="16" t="str">
        <f aca="false">IF(AND(M52&lt;&gt;"Not Run",M52&lt;&gt;""),M52,IF(L52&lt;&gt;"",L52,"Not Run"))</f>
        <v>Pass</v>
      </c>
      <c r="O52" s="4"/>
    </row>
    <row r="53" customFormat="false" ht="14.25" hidden="false" customHeight="true" outlineLevel="0" collapsed="false">
      <c r="A53" s="10" t="s">
        <v>43</v>
      </c>
      <c r="B53" s="10" t="n">
        <v>26</v>
      </c>
      <c r="C53" s="10" t="str">
        <f aca="false">IF(ISBLANK(A53),"",A53&amp;"-"&amp;TEXT(B53,"000"))</f>
        <v>PWR-026</v>
      </c>
      <c r="D53" s="10" t="s">
        <v>199</v>
      </c>
      <c r="E53" s="4" t="s">
        <v>202</v>
      </c>
      <c r="F53" s="4" t="s">
        <v>203</v>
      </c>
      <c r="G53" s="10"/>
      <c r="H53" s="10"/>
      <c r="I53" s="10" t="n">
        <v>120</v>
      </c>
      <c r="J53" s="10" t="s">
        <v>204</v>
      </c>
      <c r="K53" s="10" t="n">
        <v>115</v>
      </c>
      <c r="L53" s="16" t="str">
        <f aca="false">IF(OR(ISBLANK(K53),AND(ISBLANK(H53),ISBLANK(I53))),"",IF(AND(IF(ISBLANK(H53),TRUE(),K53&gt;=H53),IF(ISBLANK(I53),TRUE(),K53&lt;=I53)),"Pass","Fail"))</f>
        <v>Pass</v>
      </c>
      <c r="M53" s="16" t="s">
        <v>34</v>
      </c>
      <c r="N53" s="16" t="str">
        <f aca="false">IF(AND(M53&lt;&gt;"Not Run",M53&lt;&gt;""),M53,IF(L53&lt;&gt;"",L53,"Not Run"))</f>
        <v>Pass</v>
      </c>
      <c r="O53" s="4"/>
    </row>
    <row r="54" customFormat="false" ht="14.25" hidden="false" customHeight="true" outlineLevel="0" collapsed="false">
      <c r="A54" s="10" t="s">
        <v>43</v>
      </c>
      <c r="B54" s="10" t="n">
        <v>27</v>
      </c>
      <c r="C54" s="10" t="str">
        <f aca="false">IF(ISBLANK(A54),"",A54&amp;"-"&amp;TEXT(B54,"000"))</f>
        <v>PWR-027</v>
      </c>
      <c r="D54" s="10" t="s">
        <v>205</v>
      </c>
      <c r="E54" s="4" t="s">
        <v>206</v>
      </c>
      <c r="F54" s="4" t="s">
        <v>207</v>
      </c>
      <c r="G54" s="10" t="n">
        <v>0</v>
      </c>
      <c r="H54" s="10"/>
      <c r="I54" s="10" t="n">
        <v>0.5</v>
      </c>
      <c r="J54" s="10" t="s">
        <v>125</v>
      </c>
      <c r="K54" s="10" t="n">
        <v>0</v>
      </c>
      <c r="L54" s="16" t="str">
        <f aca="false">IF(OR(ISBLANK(K54),AND(ISBLANK(H54),ISBLANK(I54))),"",IF(AND(IF(ISBLANK(H54),TRUE(),K54&gt;=H54),IF(ISBLANK(I54),TRUE(),K54&lt;=I54)),"Pass","Fail"))</f>
        <v>Pass</v>
      </c>
      <c r="M54" s="16" t="s">
        <v>34</v>
      </c>
      <c r="N54" s="16" t="str">
        <f aca="false">IF(AND(M54&lt;&gt;"Not Run",M54&lt;&gt;""),M54,IF(L54&lt;&gt;"",L54,"Not Run"))</f>
        <v>Pass</v>
      </c>
      <c r="O54" s="4"/>
    </row>
    <row r="55" customFormat="false" ht="14.25" hidden="false" customHeight="true" outlineLevel="0" collapsed="false">
      <c r="A55" s="17" t="s">
        <v>45</v>
      </c>
      <c r="B55" s="17" t="n">
        <v>1</v>
      </c>
      <c r="C55" s="17" t="str">
        <f aca="false">IF(ISBLANK(A55),"",A55&amp;"-"&amp;TEXT(B55,"000"))</f>
        <v>CHG-001</v>
      </c>
      <c r="D55" s="17" t="s">
        <v>208</v>
      </c>
      <c r="E55" s="18" t="s">
        <v>209</v>
      </c>
      <c r="F55" s="18" t="s">
        <v>210</v>
      </c>
      <c r="G55" s="17" t="n">
        <v>196</v>
      </c>
      <c r="H55" s="17" t="n">
        <v>170</v>
      </c>
      <c r="I55" s="17" t="n">
        <v>240</v>
      </c>
      <c r="J55" s="17" t="s">
        <v>149</v>
      </c>
      <c r="K55" s="17" t="n">
        <v>198</v>
      </c>
      <c r="L55" s="17" t="str">
        <f aca="false">IF(OR(ISBLANK(K55),AND(ISBLANK(H55),ISBLANK(I55))),"",IF(AND(IF(ISBLANK(H55),TRUE(),K55&gt;=H55),IF(ISBLANK(I55),TRUE(),K55&lt;=I55)),"Pass","Fail"))</f>
        <v>Pass</v>
      </c>
      <c r="M55" s="17" t="s">
        <v>34</v>
      </c>
      <c r="N55" s="17" t="str">
        <f aca="false">IF(AND(M55&lt;&gt;"Not Run",M55&lt;&gt;""),M55,IF(L55&lt;&gt;"",L55,"Not Run"))</f>
        <v>Pass</v>
      </c>
      <c r="O55" s="18"/>
    </row>
    <row r="56" customFormat="false" ht="14.25" hidden="false" customHeight="true" outlineLevel="0" collapsed="false">
      <c r="A56" s="10" t="s">
        <v>45</v>
      </c>
      <c r="B56" s="10" t="n">
        <v>2</v>
      </c>
      <c r="C56" s="10" t="str">
        <f aca="false">IF(ISBLANK(A56),"",A56&amp;"-"&amp;TEXT(B56,"000"))</f>
        <v>CHG-002</v>
      </c>
      <c r="D56" s="10" t="s">
        <v>211</v>
      </c>
      <c r="E56" s="4" t="s">
        <v>212</v>
      </c>
      <c r="F56" s="4" t="s">
        <v>213</v>
      </c>
      <c r="G56" s="10" t="n">
        <v>1</v>
      </c>
      <c r="H56" s="10" t="n">
        <v>0.9</v>
      </c>
      <c r="I56" s="10" t="n">
        <v>1.1</v>
      </c>
      <c r="J56" s="10" t="s">
        <v>125</v>
      </c>
      <c r="K56" s="10" t="n">
        <v>0.998</v>
      </c>
      <c r="L56" s="16" t="str">
        <f aca="false">IF(OR(ISBLANK(K56),AND(ISBLANK(H56),ISBLANK(I56))),"",IF(AND(IF(ISBLANK(H56),TRUE(),K56&gt;=H56),IF(ISBLANK(I56),TRUE(),K56&lt;=I56)),"Pass","Fail"))</f>
        <v>Pass</v>
      </c>
      <c r="M56" s="16" t="s">
        <v>34</v>
      </c>
      <c r="N56" s="16" t="str">
        <f aca="false">IF(AND(M56&lt;&gt;"Not Run",M56&lt;&gt;""),M56,IF(L56&lt;&gt;"",L56,"Not Run"))</f>
        <v>Pass</v>
      </c>
      <c r="O56" s="4"/>
    </row>
    <row r="57" customFormat="false" ht="14.25" hidden="false" customHeight="true" outlineLevel="0" collapsed="false">
      <c r="A57" s="10" t="s">
        <v>45</v>
      </c>
      <c r="B57" s="10" t="n">
        <v>3</v>
      </c>
      <c r="C57" s="10" t="str">
        <f aca="false">IF(ISBLANK(A57),"",A57&amp;"-"&amp;TEXT(B57,"000"))</f>
        <v>CHG-003</v>
      </c>
      <c r="D57" s="10" t="s">
        <v>214</v>
      </c>
      <c r="E57" s="4" t="s">
        <v>215</v>
      </c>
      <c r="F57" s="4" t="s">
        <v>155</v>
      </c>
      <c r="G57" s="10"/>
      <c r="H57" s="10"/>
      <c r="I57" s="10"/>
      <c r="J57" s="10"/>
      <c r="K57" s="10"/>
      <c r="L57" s="16" t="s">
        <v>78</v>
      </c>
      <c r="M57" s="16" t="s">
        <v>34</v>
      </c>
      <c r="N57" s="16" t="str">
        <f aca="false">IF(AND(M57&lt;&gt;"Not Run",M57&lt;&gt;""),M57,IF(L57&lt;&gt;"",L57,"Not Run"))</f>
        <v>Pass</v>
      </c>
      <c r="O57" s="4"/>
    </row>
    <row r="58" customFormat="false" ht="14.25" hidden="false" customHeight="true" outlineLevel="0" collapsed="false">
      <c r="A58" s="10" t="s">
        <v>45</v>
      </c>
      <c r="B58" s="10" t="n">
        <v>4</v>
      </c>
      <c r="C58" s="10" t="str">
        <f aca="false">IF(ISBLANK(A58),"",A58&amp;"-"&amp;TEXT(B58,"000"))</f>
        <v>CHG-004</v>
      </c>
      <c r="D58" s="10" t="s">
        <v>216</v>
      </c>
      <c r="E58" s="4" t="s">
        <v>217</v>
      </c>
      <c r="F58" s="4" t="s">
        <v>218</v>
      </c>
      <c r="G58" s="10" t="n">
        <v>4.2</v>
      </c>
      <c r="H58" s="10" t="n">
        <v>4.168</v>
      </c>
      <c r="I58" s="10" t="n">
        <v>4.232</v>
      </c>
      <c r="J58" s="10" t="s">
        <v>125</v>
      </c>
      <c r="K58" s="10" t="n">
        <v>4.18</v>
      </c>
      <c r="L58" s="16" t="str">
        <f aca="false">IF(OR(ISBLANK(K58),AND(ISBLANK(H58),ISBLANK(I58))),"",IF(AND(IF(ISBLANK(H58),TRUE(),K58&gt;=H58),IF(ISBLANK(I58),TRUE(),K58&lt;=I58)),"Pass","Fail"))</f>
        <v>Pass</v>
      </c>
      <c r="M58" s="16" t="s">
        <v>34</v>
      </c>
      <c r="N58" s="16" t="str">
        <f aca="false">IF(AND(M58&lt;&gt;"Not Run",M58&lt;&gt;""),M58,IF(L58&lt;&gt;"",L58,"Not Run"))</f>
        <v>Pass</v>
      </c>
      <c r="O58" s="4"/>
    </row>
    <row r="59" customFormat="false" ht="14.25" hidden="false" customHeight="true" outlineLevel="0" collapsed="false">
      <c r="A59" s="10" t="s">
        <v>45</v>
      </c>
      <c r="B59" s="10" t="n">
        <v>5</v>
      </c>
      <c r="C59" s="10" t="str">
        <f aca="false">IF(ISBLANK(A59),"",A59&amp;"-"&amp;TEXT(B59,"000"))</f>
        <v>CHG-005</v>
      </c>
      <c r="D59" s="10" t="s">
        <v>219</v>
      </c>
      <c r="E59" s="4" t="s">
        <v>220</v>
      </c>
      <c r="F59" s="4" t="s">
        <v>221</v>
      </c>
      <c r="G59" s="10"/>
      <c r="H59" s="10"/>
      <c r="I59" s="10" t="n">
        <v>20</v>
      </c>
      <c r="J59" s="10" t="s">
        <v>149</v>
      </c>
      <c r="K59" s="10" t="n">
        <v>15</v>
      </c>
      <c r="L59" s="16" t="str">
        <f aca="false">IF(OR(ISBLANK(K59),AND(ISBLANK(H59),ISBLANK(I59))),"",IF(AND(IF(ISBLANK(H59),TRUE(),K59&gt;=H59),IF(ISBLANK(I59),TRUE(),K59&lt;=I59)),"Pass","Fail"))</f>
        <v>Pass</v>
      </c>
      <c r="M59" s="16" t="s">
        <v>34</v>
      </c>
      <c r="N59" s="16" t="str">
        <f aca="false">IF(AND(M59&lt;&gt;"Not Run",M59&lt;&gt;""),M59,IF(L59&lt;&gt;"",L59,"Not Run"))</f>
        <v>Pass</v>
      </c>
      <c r="O59" s="4"/>
    </row>
    <row r="60" customFormat="false" ht="14.25" hidden="false" customHeight="true" outlineLevel="0" collapsed="false">
      <c r="A60" s="10" t="s">
        <v>45</v>
      </c>
      <c r="B60" s="10" t="n">
        <v>6</v>
      </c>
      <c r="C60" s="10" t="str">
        <f aca="false">IF(ISBLANK(A60),"",A60&amp;"-"&amp;TEXT(B60,"000"))</f>
        <v>CHG-006</v>
      </c>
      <c r="D60" s="10" t="s">
        <v>222</v>
      </c>
      <c r="E60" s="4" t="s">
        <v>223</v>
      </c>
      <c r="F60" s="4" t="s">
        <v>224</v>
      </c>
      <c r="G60" s="10"/>
      <c r="H60" s="10"/>
      <c r="I60" s="10"/>
      <c r="J60" s="10"/>
      <c r="K60" s="10" t="s">
        <v>225</v>
      </c>
      <c r="L60" s="16" t="s">
        <v>78</v>
      </c>
      <c r="M60" s="16" t="s">
        <v>34</v>
      </c>
      <c r="N60" s="16" t="str">
        <f aca="false">IF(AND(M60&lt;&gt;"Not Run",M60&lt;&gt;""),M60,IF(L60&lt;&gt;"",L60,"Not Run"))</f>
        <v>Pass</v>
      </c>
      <c r="O60" s="4"/>
    </row>
    <row r="61" customFormat="false" ht="14.25" hidden="false" customHeight="true" outlineLevel="0" collapsed="false">
      <c r="A61" s="10" t="s">
        <v>45</v>
      </c>
      <c r="B61" s="10" t="n">
        <v>7</v>
      </c>
      <c r="C61" s="10" t="str">
        <f aca="false">IF(ISBLANK(A61),"",A61&amp;"-"&amp;TEXT(B61,"000"))</f>
        <v>CHG-007</v>
      </c>
      <c r="D61" s="10" t="s">
        <v>226</v>
      </c>
      <c r="E61" s="4" t="s">
        <v>227</v>
      </c>
      <c r="F61" s="4" t="s">
        <v>198</v>
      </c>
      <c r="G61" s="10"/>
      <c r="H61" s="10"/>
      <c r="I61" s="10"/>
      <c r="J61" s="10" t="s">
        <v>149</v>
      </c>
      <c r="K61" s="10" t="n">
        <v>442</v>
      </c>
      <c r="L61" s="16" t="s">
        <v>78</v>
      </c>
      <c r="M61" s="16" t="s">
        <v>34</v>
      </c>
      <c r="N61" s="16" t="str">
        <f aca="false">IF(AND(M61&lt;&gt;"Not Run",M61&lt;&gt;""),M61,IF(L61&lt;&gt;"",L61,"Not Run"))</f>
        <v>Pass</v>
      </c>
      <c r="O61" s="4"/>
    </row>
    <row r="62" customFormat="false" ht="14.25" hidden="false" customHeight="true" outlineLevel="0" collapsed="false">
      <c r="A62" s="10" t="s">
        <v>45</v>
      </c>
      <c r="B62" s="10" t="n">
        <v>8</v>
      </c>
      <c r="C62" s="10" t="str">
        <f aca="false">IF(ISBLANK(A62),"",A62&amp;"-"&amp;TEXT(B62,"000"))</f>
        <v>CHG-008</v>
      </c>
      <c r="D62" s="10" t="s">
        <v>228</v>
      </c>
      <c r="E62" s="4" t="s">
        <v>229</v>
      </c>
      <c r="F62" s="4" t="s">
        <v>230</v>
      </c>
      <c r="G62" s="10"/>
      <c r="H62" s="10"/>
      <c r="I62" s="10"/>
      <c r="J62" s="10" t="s">
        <v>231</v>
      </c>
      <c r="K62" s="10" t="n">
        <v>44</v>
      </c>
      <c r="L62" s="16" t="s">
        <v>78</v>
      </c>
      <c r="M62" s="16" t="s">
        <v>34</v>
      </c>
      <c r="N62" s="16" t="str">
        <f aca="false">IF(AND(M62&lt;&gt;"Not Run",M62&lt;&gt;""),M62,IF(L62&lt;&gt;"",L62,"Not Run"))</f>
        <v>Pass</v>
      </c>
      <c r="O62" s="4"/>
    </row>
    <row r="63" customFormat="false" ht="14.25" hidden="false" customHeight="true" outlineLevel="0" collapsed="false">
      <c r="A63" s="17" t="s">
        <v>46</v>
      </c>
      <c r="B63" s="17" t="n">
        <v>1</v>
      </c>
      <c r="C63" s="17" t="str">
        <f aca="false">IF(ISBLANK(A63),"",A63&amp;"-"&amp;TEXT(B63,"000"))</f>
        <v>BAT-001</v>
      </c>
      <c r="D63" s="17" t="s">
        <v>232</v>
      </c>
      <c r="E63" s="18" t="s">
        <v>233</v>
      </c>
      <c r="F63" s="18" t="s">
        <v>234</v>
      </c>
      <c r="G63" s="17"/>
      <c r="H63" s="17"/>
      <c r="I63" s="17"/>
      <c r="J63" s="17"/>
      <c r="K63" s="17"/>
      <c r="L63" s="17" t="s">
        <v>78</v>
      </c>
      <c r="M63" s="17" t="s">
        <v>34</v>
      </c>
      <c r="N63" s="17" t="str">
        <f aca="false">IF(AND(M63&lt;&gt;"Not Run",M63&lt;&gt;""),M63,IF(L63&lt;&gt;"",L63,"Not Run"))</f>
        <v>Pass</v>
      </c>
      <c r="O63" s="18"/>
    </row>
    <row r="64" customFormat="false" ht="14.25" hidden="false" customHeight="true" outlineLevel="0" collapsed="false">
      <c r="A64" s="10" t="s">
        <v>46</v>
      </c>
      <c r="B64" s="10" t="n">
        <v>2</v>
      </c>
      <c r="C64" s="10" t="str">
        <f aca="false">IF(ISBLANK(A64),"",A64&amp;"-"&amp;TEXT(B64,"000"))</f>
        <v>BAT-002</v>
      </c>
      <c r="D64" s="10" t="s">
        <v>235</v>
      </c>
      <c r="E64" s="4" t="s">
        <v>236</v>
      </c>
      <c r="F64" s="4" t="s">
        <v>237</v>
      </c>
      <c r="G64" s="10" t="n">
        <v>2.4</v>
      </c>
      <c r="H64" s="10" t="n">
        <v>2.3</v>
      </c>
      <c r="I64" s="10" t="n">
        <v>2.5</v>
      </c>
      <c r="J64" s="10" t="s">
        <v>125</v>
      </c>
      <c r="K64" s="10" t="n">
        <v>2.45</v>
      </c>
      <c r="L64" s="16" t="str">
        <f aca="false">IF(OR(ISBLANK(K64),AND(ISBLANK(H64),ISBLANK(I64))),"",IF(AND(IF(ISBLANK(H64),TRUE(),K64&gt;=H64),IF(ISBLANK(I64),TRUE(),K64&lt;=I64)),"Pass","Fail"))</f>
        <v>Pass</v>
      </c>
      <c r="M64" s="16" t="s">
        <v>34</v>
      </c>
      <c r="N64" s="16" t="str">
        <f aca="false">IF(AND(M64&lt;&gt;"Not Run",M64&lt;&gt;""),M64,IF(L64&lt;&gt;"",L64,"Not Run"))</f>
        <v>Pass</v>
      </c>
      <c r="O64" s="4"/>
    </row>
    <row r="65" customFormat="false" ht="14.25" hidden="false" customHeight="true" outlineLevel="0" collapsed="false">
      <c r="A65" s="10" t="s">
        <v>46</v>
      </c>
      <c r="B65" s="10" t="n">
        <v>3</v>
      </c>
      <c r="C65" s="10" t="str">
        <f aca="false">IF(ISBLANK(A65),"",A65&amp;"-"&amp;TEXT(B65,"000"))</f>
        <v>BAT-003</v>
      </c>
      <c r="D65" s="10" t="s">
        <v>235</v>
      </c>
      <c r="E65" s="4" t="s">
        <v>238</v>
      </c>
      <c r="F65" s="4" t="s">
        <v>239</v>
      </c>
      <c r="G65" s="10"/>
      <c r="H65" s="10"/>
      <c r="I65" s="10"/>
      <c r="J65" s="10"/>
      <c r="K65" s="10"/>
      <c r="L65" s="16" t="s">
        <v>78</v>
      </c>
      <c r="M65" s="16" t="s">
        <v>34</v>
      </c>
      <c r="N65" s="16" t="str">
        <f aca="false">IF(AND(M65&lt;&gt;"Not Run",M65&lt;&gt;""),M65,IF(L65&lt;&gt;"",L65,"Not Run"))</f>
        <v>Pass</v>
      </c>
      <c r="O65" s="4"/>
    </row>
    <row r="66" customFormat="false" ht="28.5" hidden="false" customHeight="true" outlineLevel="0" collapsed="false">
      <c r="A66" s="10" t="s">
        <v>46</v>
      </c>
      <c r="B66" s="10" t="n">
        <v>4</v>
      </c>
      <c r="C66" s="10" t="str">
        <f aca="false">IF(ISBLANK(A66),"",A66&amp;"-"&amp;TEXT(B66,"000"))</f>
        <v>BAT-004</v>
      </c>
      <c r="D66" s="10" t="s">
        <v>240</v>
      </c>
      <c r="E66" s="4" t="s">
        <v>241</v>
      </c>
      <c r="F66" s="4" t="s">
        <v>242</v>
      </c>
      <c r="G66" s="10"/>
      <c r="H66" s="10"/>
      <c r="I66" s="10"/>
      <c r="J66" s="10"/>
      <c r="K66" s="10"/>
      <c r="L66" s="16" t="s">
        <v>78</v>
      </c>
      <c r="M66" s="16" t="s">
        <v>34</v>
      </c>
      <c r="N66" s="16" t="str">
        <f aca="false">IF(AND(M66&lt;&gt;"Not Run",M66&lt;&gt;""),M66,IF(L66&lt;&gt;"",L66,"Not Run"))</f>
        <v>Pass</v>
      </c>
      <c r="O66" s="4"/>
    </row>
    <row r="67" customFormat="false" ht="14.25" hidden="false" customHeight="true" outlineLevel="0" collapsed="false">
      <c r="A67" s="10" t="s">
        <v>46</v>
      </c>
      <c r="B67" s="10" t="n">
        <v>5</v>
      </c>
      <c r="C67" s="10" t="str">
        <f aca="false">IF(ISBLANK(A67),"",A67&amp;"-"&amp;TEXT(B67,"000"))</f>
        <v>BAT-005</v>
      </c>
      <c r="D67" s="10" t="s">
        <v>243</v>
      </c>
      <c r="E67" s="4" t="s">
        <v>244</v>
      </c>
      <c r="F67" s="4" t="s">
        <v>245</v>
      </c>
      <c r="G67" s="10"/>
      <c r="H67" s="10"/>
      <c r="I67" s="10"/>
      <c r="J67" s="10"/>
      <c r="K67" s="10"/>
      <c r="L67" s="16" t="s">
        <v>78</v>
      </c>
      <c r="M67" s="16" t="s">
        <v>34</v>
      </c>
      <c r="N67" s="16" t="str">
        <f aca="false">IF(AND(M67&lt;&gt;"Not Run",M67&lt;&gt;""),M67,IF(L67&lt;&gt;"",L67,"Not Run"))</f>
        <v>Pass</v>
      </c>
      <c r="O67" s="4"/>
    </row>
    <row r="68" customFormat="false" ht="29.25" hidden="false" customHeight="true" outlineLevel="0" collapsed="false">
      <c r="A68" s="10" t="s">
        <v>46</v>
      </c>
      <c r="B68" s="10" t="n">
        <v>6</v>
      </c>
      <c r="C68" s="10" t="str">
        <f aca="false">IF(ISBLANK(A68),"",A68&amp;"-"&amp;TEXT(B68,"000"))</f>
        <v>BAT-006</v>
      </c>
      <c r="D68" s="10" t="s">
        <v>246</v>
      </c>
      <c r="E68" s="4" t="s">
        <v>247</v>
      </c>
      <c r="F68" s="4" t="s">
        <v>248</v>
      </c>
      <c r="G68" s="10"/>
      <c r="H68" s="10"/>
      <c r="I68" s="10" t="n">
        <v>4.4</v>
      </c>
      <c r="J68" s="10" t="s">
        <v>125</v>
      </c>
      <c r="K68" s="10" t="n">
        <v>4.12</v>
      </c>
      <c r="L68" s="16" t="str">
        <f aca="false">IF(OR(ISBLANK(K68),AND(ISBLANK(H68),ISBLANK(I68))),"",IF(AND(IF(ISBLANK(H68),TRUE(),K68&gt;=H68),IF(ISBLANK(I68),TRUE(),K68&lt;=I68)),"Pass","Fail"))</f>
        <v>Pass</v>
      </c>
      <c r="M68" s="16" t="s">
        <v>34</v>
      </c>
      <c r="N68" s="16" t="str">
        <f aca="false">IF(AND(M68&lt;&gt;"Not Run",M68&lt;&gt;""),M68,IF(L68&lt;&gt;"",L68,"Not Run"))</f>
        <v>Pass</v>
      </c>
      <c r="O68" s="4"/>
    </row>
    <row r="69" customFormat="false" ht="57" hidden="false" customHeight="true" outlineLevel="0" collapsed="false">
      <c r="A69" s="17" t="s">
        <v>47</v>
      </c>
      <c r="B69" s="17" t="n">
        <v>1</v>
      </c>
      <c r="C69" s="17" t="str">
        <f aca="false">IF(ISBLANK(A69),"",A69&amp;"-"&amp;TEXT(B69,"000"))</f>
        <v>MCU-001</v>
      </c>
      <c r="D69" s="17" t="s">
        <v>249</v>
      </c>
      <c r="E69" s="18" t="s">
        <v>250</v>
      </c>
      <c r="F69" s="18" t="s">
        <v>251</v>
      </c>
      <c r="G69" s="17"/>
      <c r="H69" s="17"/>
      <c r="I69" s="17"/>
      <c r="J69" s="17"/>
      <c r="K69" s="17"/>
      <c r="L69" s="17" t="str">
        <f aca="false">IF(OR(ISBLANK(K69),AND(ISBLANK(H69),ISBLANK(I69))),"",IF(AND(IF(ISBLANK(H69),TRUE(),K69&gt;=H69),IF(ISBLANK(I69),TRUE(),K69&lt;=I69)),"Pass","Fail"))</f>
        <v/>
      </c>
      <c r="M69" s="17" t="s">
        <v>35</v>
      </c>
      <c r="N69" s="17" t="str">
        <f aca="false">IF(AND(M69&lt;&gt;"Not Run",M69&lt;&gt;""),M69,IF(L69&lt;&gt;"",L69,"Not Run"))</f>
        <v>Fail</v>
      </c>
      <c r="O69" s="18" t="s">
        <v>252</v>
      </c>
    </row>
    <row r="70" customFormat="false" ht="28.5" hidden="false" customHeight="true" outlineLevel="0" collapsed="false">
      <c r="A70" s="10" t="s">
        <v>47</v>
      </c>
      <c r="B70" s="10" t="n">
        <v>2</v>
      </c>
      <c r="C70" s="10" t="str">
        <f aca="false">IF(ISBLANK(A70),"",A70&amp;"-"&amp;TEXT(B70,"000"))</f>
        <v>MCU-002</v>
      </c>
      <c r="D70" s="10" t="s">
        <v>253</v>
      </c>
      <c r="E70" s="4" t="s">
        <v>254</v>
      </c>
      <c r="F70" s="4" t="s">
        <v>255</v>
      </c>
      <c r="G70" s="10"/>
      <c r="H70" s="10"/>
      <c r="I70" s="10"/>
      <c r="J70" s="10"/>
      <c r="K70" s="10"/>
      <c r="L70" s="16" t="str">
        <f aca="false">IF(OR(ISBLANK(K70),AND(ISBLANK(H70),ISBLANK(I70))),"",IF(AND(IF(ISBLANK(H70),TRUE(),K70&gt;=H70),IF(ISBLANK(I70),TRUE(),K70&lt;=I70)),"Pass","Fail"))</f>
        <v/>
      </c>
      <c r="M70" s="16" t="s">
        <v>34</v>
      </c>
      <c r="N70" s="16" t="str">
        <f aca="false">IF(AND(M70&lt;&gt;"Not Run",M70&lt;&gt;""),M70,IF(L70&lt;&gt;"",L70,"Not Run"))</f>
        <v>Pass</v>
      </c>
      <c r="O70" s="4"/>
    </row>
    <row r="71" customFormat="false" ht="27.75" hidden="false" customHeight="true" outlineLevel="0" collapsed="false">
      <c r="A71" s="10" t="s">
        <v>47</v>
      </c>
      <c r="B71" s="10" t="n">
        <v>3</v>
      </c>
      <c r="C71" s="10" t="str">
        <f aca="false">IF(ISBLANK(A71),"",A71&amp;"-"&amp;TEXT(B71,"000"))</f>
        <v>MCU-003</v>
      </c>
      <c r="D71" s="10" t="s">
        <v>256</v>
      </c>
      <c r="E71" s="4" t="s">
        <v>257</v>
      </c>
      <c r="F71" s="4" t="s">
        <v>258</v>
      </c>
      <c r="G71" s="10"/>
      <c r="H71" s="10"/>
      <c r="I71" s="10"/>
      <c r="J71" s="10"/>
      <c r="K71" s="10"/>
      <c r="L71" s="16" t="str">
        <f aca="false">IF(OR(ISBLANK(K71),AND(ISBLANK(H71),ISBLANK(I71))),"",IF(AND(IF(ISBLANK(H71),TRUE(),K71&gt;=H71),IF(ISBLANK(I71),TRUE(),K71&lt;=I71)),"Pass","Fail"))</f>
        <v/>
      </c>
      <c r="M71" s="16" t="s">
        <v>34</v>
      </c>
      <c r="N71" s="16" t="str">
        <f aca="false">IF(AND(M71&lt;&gt;"Not Run",M71&lt;&gt;""),M71,IF(L71&lt;&gt;"",L71,"Not Run"))</f>
        <v>Pass</v>
      </c>
      <c r="O71" s="4"/>
    </row>
    <row r="72" customFormat="false" ht="14.25" hidden="false" customHeight="true" outlineLevel="0" collapsed="false">
      <c r="A72" s="10" t="s">
        <v>47</v>
      </c>
      <c r="B72" s="10" t="n">
        <v>4</v>
      </c>
      <c r="C72" s="10" t="str">
        <f aca="false">IF(ISBLANK(A72),"",A72&amp;"-"&amp;TEXT(B72,"000"))</f>
        <v>MCU-004</v>
      </c>
      <c r="D72" s="10" t="s">
        <v>259</v>
      </c>
      <c r="E72" s="4" t="s">
        <v>260</v>
      </c>
      <c r="F72" s="4" t="s">
        <v>261</v>
      </c>
      <c r="G72" s="10"/>
      <c r="H72" s="10"/>
      <c r="I72" s="10"/>
      <c r="J72" s="10"/>
      <c r="K72" s="10"/>
      <c r="L72" s="16" t="str">
        <f aca="false">IF(OR(ISBLANK(K72),AND(ISBLANK(H72),ISBLANK(I72))),"",IF(AND(IF(ISBLANK(H72),TRUE(),K72&gt;=H72),IF(ISBLANK(I72),TRUE(),K72&lt;=I72)),"Pass","Fail"))</f>
        <v/>
      </c>
      <c r="M72" s="16" t="s">
        <v>34</v>
      </c>
      <c r="N72" s="16" t="str">
        <f aca="false">IF(AND(M72&lt;&gt;"Not Run",M72&lt;&gt;""),M72,IF(L72&lt;&gt;"",L72,"Not Run"))</f>
        <v>Pass</v>
      </c>
      <c r="O72" s="4"/>
    </row>
    <row r="73" customFormat="false" ht="28.5" hidden="false" customHeight="true" outlineLevel="0" collapsed="false">
      <c r="A73" s="10" t="s">
        <v>47</v>
      </c>
      <c r="B73" s="10" t="n">
        <v>5</v>
      </c>
      <c r="C73" s="10" t="str">
        <f aca="false">IF(ISBLANK(A73),"",A73&amp;"-"&amp;TEXT(B73,"000"))</f>
        <v>MCU-005</v>
      </c>
      <c r="D73" s="10" t="s">
        <v>262</v>
      </c>
      <c r="E73" s="4" t="s">
        <v>263</v>
      </c>
      <c r="F73" s="4" t="s">
        <v>264</v>
      </c>
      <c r="G73" s="10"/>
      <c r="H73" s="10"/>
      <c r="I73" s="10"/>
      <c r="J73" s="10"/>
      <c r="K73" s="10"/>
      <c r="L73" s="16" t="str">
        <f aca="false">IF(OR(ISBLANK(K73),AND(ISBLANK(H73),ISBLANK(I73))),"",IF(AND(IF(ISBLANK(H73),TRUE(),K73&gt;=H73),IF(ISBLANK(I73),TRUE(),K73&lt;=I73)),"Pass","Fail"))</f>
        <v/>
      </c>
      <c r="M73" s="16" t="s">
        <v>34</v>
      </c>
      <c r="N73" s="16" t="str">
        <f aca="false">IF(AND(M73&lt;&gt;"Not Run",M73&lt;&gt;""),M73,IF(L73&lt;&gt;"",L73,"Not Run"))</f>
        <v>Pass</v>
      </c>
      <c r="O73" s="4"/>
    </row>
    <row r="74" customFormat="false" ht="28.5" hidden="false" customHeight="true" outlineLevel="0" collapsed="false">
      <c r="A74" s="10" t="s">
        <v>47</v>
      </c>
      <c r="B74" s="10" t="n">
        <v>6</v>
      </c>
      <c r="C74" s="10" t="str">
        <f aca="false">IF(ISBLANK(A74),"",A74&amp;"-"&amp;TEXT(B74,"000"))</f>
        <v>MCU-006</v>
      </c>
      <c r="D74" s="10" t="s">
        <v>265</v>
      </c>
      <c r="E74" s="4" t="s">
        <v>266</v>
      </c>
      <c r="F74" s="4" t="s">
        <v>267</v>
      </c>
      <c r="G74" s="10"/>
      <c r="H74" s="10"/>
      <c r="I74" s="10"/>
      <c r="J74" s="10"/>
      <c r="K74" s="10"/>
      <c r="L74" s="16" t="str">
        <f aca="false">IF(OR(ISBLANK(K74),AND(ISBLANK(H74),ISBLANK(I74))),"",IF(AND(IF(ISBLANK(H74),TRUE(),K74&gt;=H74),IF(ISBLANK(I74),TRUE(),K74&lt;=I74)),"Pass","Fail"))</f>
        <v/>
      </c>
      <c r="M74" s="16" t="s">
        <v>34</v>
      </c>
      <c r="N74" s="16" t="str">
        <f aca="false">IF(AND(M74&lt;&gt;"Not Run",M74&lt;&gt;""),M74,IF(L74&lt;&gt;"",L74,"Not Run"))</f>
        <v>Pass</v>
      </c>
      <c r="O74" s="4"/>
    </row>
    <row r="75" customFormat="false" ht="28.5" hidden="false" customHeight="true" outlineLevel="0" collapsed="false">
      <c r="A75" s="10" t="s">
        <v>47</v>
      </c>
      <c r="B75" s="10" t="n">
        <v>7</v>
      </c>
      <c r="C75" s="10" t="str">
        <f aca="false">IF(ISBLANK(A75),"",A75&amp;"-"&amp;TEXT(B75,"000"))</f>
        <v>MCU-007</v>
      </c>
      <c r="D75" s="10" t="s">
        <v>268</v>
      </c>
      <c r="E75" s="4" t="s">
        <v>269</v>
      </c>
      <c r="F75" s="4" t="s">
        <v>270</v>
      </c>
      <c r="G75" s="10"/>
      <c r="H75" s="10"/>
      <c r="I75" s="10" t="n">
        <v>0.5</v>
      </c>
      <c r="J75" s="10" t="s">
        <v>271</v>
      </c>
      <c r="K75" s="10" t="n">
        <v>0.16</v>
      </c>
      <c r="L75" s="16" t="str">
        <f aca="false">IF(OR(ISBLANK(K75),AND(ISBLANK(H75),ISBLANK(I75))),"",IF(AND(IF(ISBLANK(H75),TRUE(),K75&gt;=H75),IF(ISBLANK(I75),TRUE(),K75&lt;=I75)),"Pass","Fail"))</f>
        <v>Pass</v>
      </c>
      <c r="M75" s="16" t="s">
        <v>34</v>
      </c>
      <c r="N75" s="16" t="str">
        <f aca="false">IF(AND(M75&lt;&gt;"Not Run",M75&lt;&gt;""),M75,IF(L75&lt;&gt;"",L75,"Not Run"))</f>
        <v>Pass</v>
      </c>
      <c r="O75" s="4"/>
    </row>
    <row r="76" customFormat="false" ht="28.5" hidden="false" customHeight="true" outlineLevel="0" collapsed="false">
      <c r="A76" s="17" t="s">
        <v>48</v>
      </c>
      <c r="B76" s="17" t="n">
        <v>1</v>
      </c>
      <c r="C76" s="17" t="str">
        <f aca="false">IF(ISBLANK(A76),"",A76&amp;"-"&amp;TEXT(B76,"000"))</f>
        <v>GPIO-001</v>
      </c>
      <c r="D76" s="17" t="s">
        <v>272</v>
      </c>
      <c r="E76" s="18" t="s">
        <v>273</v>
      </c>
      <c r="F76" s="18" t="s">
        <v>274</v>
      </c>
      <c r="G76" s="17"/>
      <c r="H76" s="17" t="n">
        <v>3.1</v>
      </c>
      <c r="I76" s="17"/>
      <c r="J76" s="17" t="s">
        <v>125</v>
      </c>
      <c r="K76" s="17" t="n">
        <v>3.276</v>
      </c>
      <c r="L76" s="17" t="str">
        <f aca="false">IF(OR(ISBLANK(K76),AND(ISBLANK(H76),ISBLANK(I76))),"",IF(AND(IF(ISBLANK(H76),TRUE(),K76&gt;=H76),IF(ISBLANK(I76),TRUE(),K76&lt;=I76)),"Pass","Fail"))</f>
        <v>Pass</v>
      </c>
      <c r="M76" s="17" t="s">
        <v>34</v>
      </c>
      <c r="N76" s="17" t="str">
        <f aca="false">IF(AND(M76&lt;&gt;"Not Run",M76&lt;&gt;""),M76,IF(L76&lt;&gt;"",L76,"Not Run"))</f>
        <v>Pass</v>
      </c>
      <c r="O76" s="18" t="s">
        <v>275</v>
      </c>
    </row>
    <row r="77" customFormat="false" ht="28.5" hidden="false" customHeight="true" outlineLevel="0" collapsed="false">
      <c r="A77" s="10" t="s">
        <v>48</v>
      </c>
      <c r="B77" s="10" t="n">
        <v>2</v>
      </c>
      <c r="C77" s="10" t="str">
        <f aca="false">IF(ISBLANK(A77),"",A77&amp;"-"&amp;TEXT(B77,"000"))</f>
        <v>GPIO-002</v>
      </c>
      <c r="D77" s="10" t="s">
        <v>272</v>
      </c>
      <c r="E77" s="4" t="s">
        <v>276</v>
      </c>
      <c r="F77" s="4" t="s">
        <v>277</v>
      </c>
      <c r="G77" s="10"/>
      <c r="H77" s="10"/>
      <c r="I77" s="10" t="n">
        <v>0.1</v>
      </c>
      <c r="J77" s="10" t="s">
        <v>125</v>
      </c>
      <c r="K77" s="10" t="n">
        <v>0.002</v>
      </c>
      <c r="L77" s="16" t="str">
        <f aca="false">IF(OR(ISBLANK(K77),AND(ISBLANK(H77),ISBLANK(I77))),"",IF(AND(IF(ISBLANK(H77),TRUE(),K77&gt;=H77),IF(ISBLANK(I77),TRUE(),K77&lt;=I77)),"Pass","Fail"))</f>
        <v>Pass</v>
      </c>
      <c r="M77" s="16" t="s">
        <v>34</v>
      </c>
      <c r="N77" s="16" t="str">
        <f aca="false">IF(AND(M77&lt;&gt;"Not Run",M77&lt;&gt;""),M77,IF(L77&lt;&gt;"",L77,"Not Run"))</f>
        <v>Pass</v>
      </c>
      <c r="O77" s="4" t="s">
        <v>275</v>
      </c>
    </row>
    <row r="78" customFormat="false" ht="14.25" hidden="false" customHeight="true" outlineLevel="0" collapsed="false">
      <c r="A78" s="10" t="s">
        <v>48</v>
      </c>
      <c r="B78" s="10" t="n">
        <v>3</v>
      </c>
      <c r="C78" s="10" t="str">
        <f aca="false">IF(ISBLANK(A78),"",A78&amp;"-"&amp;TEXT(B78,"000"))</f>
        <v>GPIO-003</v>
      </c>
      <c r="D78" s="10" t="s">
        <v>278</v>
      </c>
      <c r="E78" s="4" t="s">
        <v>279</v>
      </c>
      <c r="F78" s="4" t="s">
        <v>280</v>
      </c>
      <c r="G78" s="10"/>
      <c r="H78" s="10" t="n">
        <v>12</v>
      </c>
      <c r="I78" s="10" t="n">
        <v>12</v>
      </c>
      <c r="J78" s="10" t="s">
        <v>281</v>
      </c>
      <c r="K78" s="10"/>
      <c r="L78" s="16" t="s">
        <v>78</v>
      </c>
      <c r="M78" s="16" t="s">
        <v>34</v>
      </c>
      <c r="N78" s="16" t="str">
        <f aca="false">IF(AND(M78&lt;&gt;"Not Run",M78&lt;&gt;""),M78,IF(L78&lt;&gt;"",L78,"Not Run"))</f>
        <v>Pass</v>
      </c>
      <c r="O78" s="4"/>
    </row>
    <row r="79" customFormat="false" ht="14.25" hidden="false" customHeight="true" outlineLevel="0" collapsed="false">
      <c r="A79" s="10" t="s">
        <v>48</v>
      </c>
      <c r="B79" s="10" t="n">
        <v>4</v>
      </c>
      <c r="C79" s="10" t="str">
        <f aca="false">IF(ISBLANK(A79),"",A79&amp;"-"&amp;TEXT(B79,"000"))</f>
        <v>GPIO-004</v>
      </c>
      <c r="D79" s="10" t="s">
        <v>282</v>
      </c>
      <c r="E79" s="4" t="s">
        <v>283</v>
      </c>
      <c r="F79" s="4" t="s">
        <v>284</v>
      </c>
      <c r="G79" s="10"/>
      <c r="H79" s="10" t="n">
        <v>9</v>
      </c>
      <c r="I79" s="10" t="n">
        <v>9</v>
      </c>
      <c r="J79" s="10" t="s">
        <v>285</v>
      </c>
      <c r="K79" s="10"/>
      <c r="L79" s="16" t="s">
        <v>78</v>
      </c>
      <c r="M79" s="16" t="s">
        <v>34</v>
      </c>
      <c r="N79" s="16" t="str">
        <f aca="false">IF(AND(M79&lt;&gt;"Not Run",M79&lt;&gt;""),M79,IF(L79&lt;&gt;"",L79,"Not Run"))</f>
        <v>Pass</v>
      </c>
      <c r="O79" s="4"/>
    </row>
    <row r="80" customFormat="false" ht="14.25" hidden="false" customHeight="true" outlineLevel="0" collapsed="false">
      <c r="A80" s="10" t="s">
        <v>48</v>
      </c>
      <c r="B80" s="10" t="n">
        <v>5</v>
      </c>
      <c r="C80" s="10" t="str">
        <f aca="false">IF(ISBLANK(A80),"",A80&amp;"-"&amp;TEXT(B80,"000"))</f>
        <v>GPIO-005</v>
      </c>
      <c r="D80" s="10" t="s">
        <v>286</v>
      </c>
      <c r="E80" s="4" t="s">
        <v>287</v>
      </c>
      <c r="F80" s="4" t="s">
        <v>288</v>
      </c>
      <c r="G80" s="10"/>
      <c r="H80" s="10" t="n">
        <v>3</v>
      </c>
      <c r="I80" s="10"/>
      <c r="J80" s="10" t="s">
        <v>125</v>
      </c>
      <c r="K80" s="10" t="n">
        <v>3.289</v>
      </c>
      <c r="L80" s="16" t="str">
        <f aca="false">IF(OR(ISBLANK(K80),AND(ISBLANK(H80),ISBLANK(I80))),"",IF(AND(IF(ISBLANK(H80),TRUE(),K80&gt;=H80),IF(ISBLANK(I80),TRUE(),K80&lt;=I80)),"Pass","Fail"))</f>
        <v>Pass</v>
      </c>
      <c r="M80" s="16" t="s">
        <v>34</v>
      </c>
      <c r="N80" s="16" t="str">
        <f aca="false">IF(AND(M80&lt;&gt;"Not Run",M80&lt;&gt;""),M80,IF(L80&lt;&gt;"",L80,"Not Run"))</f>
        <v>Pass</v>
      </c>
      <c r="O80" s="4"/>
    </row>
    <row r="81" customFormat="false" ht="14.25" hidden="false" customHeight="true" outlineLevel="0" collapsed="false">
      <c r="A81" s="10" t="s">
        <v>48</v>
      </c>
      <c r="B81" s="10" t="n">
        <v>6</v>
      </c>
      <c r="C81" s="10" t="str">
        <f aca="false">IF(ISBLANK(A81),"",A81&amp;"-"&amp;TEXT(B81,"000"))</f>
        <v>GPIO-006</v>
      </c>
      <c r="D81" s="10" t="s">
        <v>286</v>
      </c>
      <c r="E81" s="4" t="s">
        <v>289</v>
      </c>
      <c r="F81" s="4" t="s">
        <v>290</v>
      </c>
      <c r="G81" s="10"/>
      <c r="H81" s="10" t="n">
        <v>10</v>
      </c>
      <c r="I81" s="10" t="n">
        <v>10</v>
      </c>
      <c r="J81" s="10" t="s">
        <v>291</v>
      </c>
      <c r="K81" s="10" t="n">
        <v>10</v>
      </c>
      <c r="L81" s="16" t="str">
        <f aca="false">IF(OR(ISBLANK(K81),AND(ISBLANK(H81),ISBLANK(I81))),"",IF(AND(IF(ISBLANK(H81),TRUE(),K81&gt;=H81),IF(ISBLANK(I81),TRUE(),K81&lt;=I81)),"Pass","Fail"))</f>
        <v>Pass</v>
      </c>
      <c r="M81" s="16" t="s">
        <v>34</v>
      </c>
      <c r="N81" s="16" t="str">
        <f aca="false">IF(AND(M81&lt;&gt;"Not Run",M81&lt;&gt;""),M81,IF(L81&lt;&gt;"",L81,"Not Run"))</f>
        <v>Pass</v>
      </c>
      <c r="O81" s="4"/>
    </row>
    <row r="82" customFormat="false" ht="14.25" hidden="false" customHeight="true" outlineLevel="0" collapsed="false">
      <c r="A82" s="17" t="s">
        <v>49</v>
      </c>
      <c r="B82" s="17" t="n">
        <v>1</v>
      </c>
      <c r="C82" s="17" t="str">
        <f aca="false">IF(ISBLANK(A82),"",A82&amp;"-"&amp;TEXT(B82,"000"))</f>
        <v>I2C-001</v>
      </c>
      <c r="D82" s="17" t="s">
        <v>292</v>
      </c>
      <c r="E82" s="18" t="s">
        <v>293</v>
      </c>
      <c r="F82" s="18" t="s">
        <v>294</v>
      </c>
      <c r="G82" s="17" t="n">
        <v>3.3</v>
      </c>
      <c r="H82" s="17" t="n">
        <v>3.2</v>
      </c>
      <c r="I82" s="17" t="n">
        <v>3.4</v>
      </c>
      <c r="J82" s="17" t="s">
        <v>125</v>
      </c>
      <c r="K82" s="17" t="n">
        <v>3.29</v>
      </c>
      <c r="L82" s="17" t="str">
        <f aca="false">IF(OR(ISBLANK(K82),AND(ISBLANK(H82),ISBLANK(I82))),"",IF(AND(IF(ISBLANK(H82),TRUE(),K82&gt;=H82),IF(ISBLANK(I82),TRUE(),K82&lt;=I82)),"Pass","Fail"))</f>
        <v>Pass</v>
      </c>
      <c r="M82" s="17" t="s">
        <v>34</v>
      </c>
      <c r="N82" s="17" t="str">
        <f aca="false">IF(AND(M82&lt;&gt;"Not Run",M82&lt;&gt;""),M82,IF(L82&lt;&gt;"",L82,"Not Run"))</f>
        <v>Pass</v>
      </c>
      <c r="O82" s="18"/>
    </row>
    <row r="83" customFormat="false" ht="14.25" hidden="false" customHeight="true" outlineLevel="0" collapsed="false">
      <c r="A83" s="10" t="s">
        <v>49</v>
      </c>
      <c r="B83" s="10" t="n">
        <v>2</v>
      </c>
      <c r="C83" s="10" t="str">
        <f aca="false">IF(ISBLANK(A83),"",A83&amp;"-"&amp;TEXT(B83,"000"))</f>
        <v>I2C-002</v>
      </c>
      <c r="D83" s="10" t="s">
        <v>292</v>
      </c>
      <c r="E83" s="4" t="s">
        <v>295</v>
      </c>
      <c r="F83" s="4" t="s">
        <v>296</v>
      </c>
      <c r="G83" s="10" t="n">
        <v>3.3</v>
      </c>
      <c r="H83" s="10" t="n">
        <v>3.2</v>
      </c>
      <c r="I83" s="10" t="n">
        <v>3.4</v>
      </c>
      <c r="J83" s="10" t="s">
        <v>125</v>
      </c>
      <c r="K83" s="10" t="n">
        <v>3.29</v>
      </c>
      <c r="L83" s="16" t="str">
        <f aca="false">IF(OR(ISBLANK(K83),AND(ISBLANK(H83),ISBLANK(I83))),"",IF(AND(IF(ISBLANK(H83),TRUE(),K83&gt;=H83),IF(ISBLANK(I83),TRUE(),K83&lt;=I83)),"Pass","Fail"))</f>
        <v>Pass</v>
      </c>
      <c r="M83" s="16" t="s">
        <v>34</v>
      </c>
      <c r="N83" s="16" t="str">
        <f aca="false">IF(AND(M83&lt;&gt;"Not Run",M83&lt;&gt;""),M83,IF(L83&lt;&gt;"",L83,"Not Run"))</f>
        <v>Pass</v>
      </c>
      <c r="O83" s="4"/>
    </row>
    <row r="84" customFormat="false" ht="14.25" hidden="false" customHeight="true" outlineLevel="0" collapsed="false">
      <c r="A84" s="10" t="s">
        <v>49</v>
      </c>
      <c r="B84" s="10" t="n">
        <v>3</v>
      </c>
      <c r="C84" s="10" t="str">
        <f aca="false">IF(ISBLANK(A84),"",A84&amp;"-"&amp;TEXT(B84,"000"))</f>
        <v>I2C-003</v>
      </c>
      <c r="D84" s="10" t="s">
        <v>297</v>
      </c>
      <c r="E84" s="4" t="s">
        <v>298</v>
      </c>
      <c r="F84" s="4" t="s">
        <v>160</v>
      </c>
      <c r="G84" s="10" t="n">
        <v>3.3</v>
      </c>
      <c r="H84" s="10" t="n">
        <v>3.25</v>
      </c>
      <c r="I84" s="10" t="n">
        <v>3.35</v>
      </c>
      <c r="J84" s="10" t="s">
        <v>125</v>
      </c>
      <c r="K84" s="10" t="n">
        <v>3.29</v>
      </c>
      <c r="L84" s="16" t="str">
        <f aca="false">IF(OR(ISBLANK(K84),AND(ISBLANK(H84),ISBLANK(I84))),"",IF(AND(IF(ISBLANK(H84),TRUE(),K84&gt;=H84),IF(ISBLANK(I84),TRUE(),K84&lt;=I84)),"Pass","Fail"))</f>
        <v>Pass</v>
      </c>
      <c r="M84" s="16" t="s">
        <v>34</v>
      </c>
      <c r="N84" s="16" t="str">
        <f aca="false">IF(AND(M84&lt;&gt;"Not Run",M84&lt;&gt;""),M84,IF(L84&lt;&gt;"",L84,"Not Run"))</f>
        <v>Pass</v>
      </c>
      <c r="O84" s="4"/>
    </row>
    <row r="85" customFormat="false" ht="14.25" hidden="false" customHeight="true" outlineLevel="0" collapsed="false">
      <c r="A85" s="10" t="s">
        <v>49</v>
      </c>
      <c r="B85" s="10" t="n">
        <v>4</v>
      </c>
      <c r="C85" s="10" t="str">
        <f aca="false">IF(ISBLANK(A85),"",A85&amp;"-"&amp;TEXT(B85,"000"))</f>
        <v>I2C-004</v>
      </c>
      <c r="D85" s="10" t="s">
        <v>299</v>
      </c>
      <c r="E85" s="4" t="s">
        <v>300</v>
      </c>
      <c r="F85" s="4" t="s">
        <v>301</v>
      </c>
      <c r="G85" s="10"/>
      <c r="H85" s="10"/>
      <c r="I85" s="10"/>
      <c r="J85" s="10"/>
      <c r="K85" s="10"/>
      <c r="L85" s="16" t="s">
        <v>78</v>
      </c>
      <c r="M85" s="16" t="s">
        <v>34</v>
      </c>
      <c r="N85" s="16" t="str">
        <f aca="false">IF(AND(M85&lt;&gt;"Not Run",M85&lt;&gt;""),M85,IF(L85&lt;&gt;"",L85,"Not Run"))</f>
        <v>Pass</v>
      </c>
      <c r="O85" s="4"/>
    </row>
    <row r="86" customFormat="false" ht="14.25" hidden="false" customHeight="true" outlineLevel="0" collapsed="false">
      <c r="A86" s="10" t="s">
        <v>49</v>
      </c>
      <c r="B86" s="10" t="n">
        <v>5</v>
      </c>
      <c r="C86" s="10" t="str">
        <f aca="false">IF(ISBLANK(A86),"",A86&amp;"-"&amp;TEXT(B86,"000"))</f>
        <v>I2C-005</v>
      </c>
      <c r="D86" s="10" t="s">
        <v>302</v>
      </c>
      <c r="E86" s="4" t="s">
        <v>303</v>
      </c>
      <c r="F86" s="4" t="s">
        <v>304</v>
      </c>
      <c r="G86" s="10"/>
      <c r="H86" s="10" t="n">
        <v>10</v>
      </c>
      <c r="I86" s="10" t="n">
        <v>40</v>
      </c>
      <c r="J86" s="10" t="s">
        <v>231</v>
      </c>
      <c r="K86" s="10" t="n">
        <v>26.27</v>
      </c>
      <c r="L86" s="16" t="str">
        <f aca="false">IF(OR(ISBLANK(K86),AND(ISBLANK(H86),ISBLANK(I86))),"",IF(AND(IF(ISBLANK(H86),TRUE(),K86&gt;=H86),IF(ISBLANK(I86),TRUE(),K86&lt;=I86)),"Pass","Fail"))</f>
        <v>Pass</v>
      </c>
      <c r="M86" s="16" t="s">
        <v>34</v>
      </c>
      <c r="N86" s="16" t="str">
        <f aca="false">IF(AND(M86&lt;&gt;"Not Run",M86&lt;&gt;""),M86,IF(L86&lt;&gt;"",L86,"Not Run"))</f>
        <v>Pass</v>
      </c>
      <c r="O86" s="4"/>
    </row>
    <row r="87" customFormat="false" ht="14.25" hidden="false" customHeight="true" outlineLevel="0" collapsed="false">
      <c r="A87" s="10" t="s">
        <v>49</v>
      </c>
      <c r="B87" s="10" t="n">
        <v>6</v>
      </c>
      <c r="C87" s="10" t="str">
        <f aca="false">IF(ISBLANK(A87),"",A87&amp;"-"&amp;TEXT(B87,"000"))</f>
        <v>I2C-006</v>
      </c>
      <c r="D87" s="10" t="s">
        <v>302</v>
      </c>
      <c r="E87" s="4" t="s">
        <v>305</v>
      </c>
      <c r="F87" s="4" t="s">
        <v>306</v>
      </c>
      <c r="G87" s="10"/>
      <c r="H87" s="10" t="n">
        <v>10</v>
      </c>
      <c r="I87" s="10" t="n">
        <v>90</v>
      </c>
      <c r="J87" s="10" t="s">
        <v>271</v>
      </c>
      <c r="K87" s="10" t="n">
        <v>46.6</v>
      </c>
      <c r="L87" s="16" t="str">
        <f aca="false">IF(OR(ISBLANK(K87),AND(ISBLANK(H87),ISBLANK(I87))),"",IF(AND(IF(ISBLANK(H87),TRUE(),K87&gt;=H87),IF(ISBLANK(I87),TRUE(),K87&lt;=I87)),"Pass","Fail"))</f>
        <v>Pass</v>
      </c>
      <c r="M87" s="16" t="s">
        <v>34</v>
      </c>
      <c r="N87" s="16" t="str">
        <f aca="false">IF(AND(M87&lt;&gt;"Not Run",M87&lt;&gt;""),M87,IF(L87&lt;&gt;"",L87,"Not Run"))</f>
        <v>Pass</v>
      </c>
      <c r="O87" s="4"/>
    </row>
    <row r="88" customFormat="false" ht="14.25" hidden="false" customHeight="true" outlineLevel="0" collapsed="false">
      <c r="A88" s="10" t="s">
        <v>49</v>
      </c>
      <c r="B88" s="10" t="n">
        <v>7</v>
      </c>
      <c r="C88" s="10" t="str">
        <f aca="false">IF(ISBLANK(A88),"",A88&amp;"-"&amp;TEXT(B88,"000"))</f>
        <v>I2C-007</v>
      </c>
      <c r="D88" s="10" t="s">
        <v>307</v>
      </c>
      <c r="E88" s="4" t="s">
        <v>308</v>
      </c>
      <c r="F88" s="4" t="s">
        <v>309</v>
      </c>
      <c r="G88" s="10"/>
      <c r="H88" s="10"/>
      <c r="I88" s="10"/>
      <c r="J88" s="10"/>
      <c r="K88" s="10"/>
      <c r="L88" s="16" t="s">
        <v>78</v>
      </c>
      <c r="M88" s="16" t="s">
        <v>34</v>
      </c>
      <c r="N88" s="16" t="str">
        <f aca="false">IF(AND(M88&lt;&gt;"Not Run",M88&lt;&gt;""),M88,IF(L88&lt;&gt;"",L88,"Not Run"))</f>
        <v>Pass</v>
      </c>
      <c r="O88" s="4"/>
    </row>
    <row r="89" customFormat="false" ht="14.25" hidden="false" customHeight="true" outlineLevel="0" collapsed="false">
      <c r="A89" s="10" t="s">
        <v>49</v>
      </c>
      <c r="B89" s="10" t="n">
        <v>8</v>
      </c>
      <c r="C89" s="10" t="str">
        <f aca="false">IF(ISBLANK(A89),"",A89&amp;"-"&amp;TEXT(B89,"000"))</f>
        <v>I2C-008</v>
      </c>
      <c r="D89" s="10" t="s">
        <v>310</v>
      </c>
      <c r="E89" s="4" t="s">
        <v>311</v>
      </c>
      <c r="F89" s="4" t="s">
        <v>312</v>
      </c>
      <c r="G89" s="10"/>
      <c r="H89" s="10"/>
      <c r="I89" s="10"/>
      <c r="J89" s="10"/>
      <c r="K89" s="10"/>
      <c r="L89" s="16" t="s">
        <v>78</v>
      </c>
      <c r="M89" s="16" t="s">
        <v>34</v>
      </c>
      <c r="N89" s="16" t="str">
        <f aca="false">IF(AND(M89&lt;&gt;"Not Run",M89&lt;&gt;""),M89,IF(L89&lt;&gt;"",L89,"Not Run"))</f>
        <v>Pass</v>
      </c>
      <c r="O89" s="4"/>
    </row>
    <row r="90" customFormat="false" ht="28.5" hidden="false" customHeight="true" outlineLevel="0" collapsed="false">
      <c r="A90" s="17" t="s">
        <v>50</v>
      </c>
      <c r="B90" s="17" t="n">
        <v>1</v>
      </c>
      <c r="C90" s="17" t="str">
        <f aca="false">IF(ISBLANK(A90),"",A90&amp;"-"&amp;TEXT(B90,"000"))</f>
        <v>OLED-001</v>
      </c>
      <c r="D90" s="17" t="s">
        <v>313</v>
      </c>
      <c r="E90" s="18" t="s">
        <v>314</v>
      </c>
      <c r="F90" s="18" t="s">
        <v>315</v>
      </c>
      <c r="G90" s="17"/>
      <c r="H90" s="17" t="n">
        <v>0</v>
      </c>
      <c r="I90" s="17" t="n">
        <v>3</v>
      </c>
      <c r="J90" s="17" t="s">
        <v>149</v>
      </c>
      <c r="K90" s="17"/>
      <c r="L90" s="17" t="s">
        <v>78</v>
      </c>
      <c r="M90" s="17" t="s">
        <v>34</v>
      </c>
      <c r="N90" s="17" t="str">
        <f aca="false">IF(AND(M90&lt;&gt;"Not Run",M90&lt;&gt;""),M90,IF(L90&lt;&gt;"",L90,"Not Run"))</f>
        <v>Pass</v>
      </c>
      <c r="O90" s="18" t="s">
        <v>316</v>
      </c>
    </row>
    <row r="91" customFormat="false" ht="28.5" hidden="false" customHeight="true" outlineLevel="0" collapsed="false">
      <c r="A91" s="10" t="s">
        <v>50</v>
      </c>
      <c r="B91" s="10" t="n">
        <v>2</v>
      </c>
      <c r="C91" s="10" t="str">
        <f aca="false">IF(ISBLANK(A91),"",A91&amp;"-"&amp;TEXT(B91,"000"))</f>
        <v>OLED-002</v>
      </c>
      <c r="D91" s="10" t="s">
        <v>317</v>
      </c>
      <c r="E91" s="4" t="s">
        <v>318</v>
      </c>
      <c r="F91" s="4" t="s">
        <v>319</v>
      </c>
      <c r="G91" s="10"/>
      <c r="H91" s="10"/>
      <c r="I91" s="10"/>
      <c r="J91" s="10"/>
      <c r="K91" s="10"/>
      <c r="L91" s="16" t="s">
        <v>78</v>
      </c>
      <c r="M91" s="16" t="s">
        <v>34</v>
      </c>
      <c r="N91" s="16" t="str">
        <f aca="false">IF(AND(M91&lt;&gt;"Not Run",M91&lt;&gt;""),M91,IF(L91&lt;&gt;"",L91,"Not Run"))</f>
        <v>Pass</v>
      </c>
      <c r="O91" s="4"/>
    </row>
    <row r="92" customFormat="false" ht="14.25" hidden="false" customHeight="true" outlineLevel="0" collapsed="false">
      <c r="A92" s="10" t="s">
        <v>50</v>
      </c>
      <c r="B92" s="10" t="n">
        <v>3</v>
      </c>
      <c r="C92" s="10" t="str">
        <f aca="false">IF(ISBLANK(A92),"",A92&amp;"-"&amp;TEXT(B92,"000"))</f>
        <v>OLED-003</v>
      </c>
      <c r="D92" s="10" t="s">
        <v>320</v>
      </c>
      <c r="E92" s="4" t="s">
        <v>321</v>
      </c>
      <c r="F92" s="4" t="s">
        <v>322</v>
      </c>
      <c r="G92" s="10"/>
      <c r="H92" s="10"/>
      <c r="I92" s="10"/>
      <c r="J92" s="10"/>
      <c r="K92" s="10"/>
      <c r="L92" s="16" t="s">
        <v>78</v>
      </c>
      <c r="M92" s="16" t="s">
        <v>34</v>
      </c>
      <c r="N92" s="16" t="str">
        <f aca="false">IF(AND(M92&lt;&gt;"Not Run",M92&lt;&gt;""),M92,IF(L92&lt;&gt;"",L92,"Not Run"))</f>
        <v>Pass</v>
      </c>
      <c r="O92" s="4"/>
    </row>
    <row r="93" customFormat="false" ht="14.25" hidden="false" customHeight="true" outlineLevel="0" collapsed="false">
      <c r="A93" s="10" t="s">
        <v>50</v>
      </c>
      <c r="B93" s="10" t="n">
        <v>4</v>
      </c>
      <c r="C93" s="10" t="str">
        <f aca="false">IF(ISBLANK(A93),"",A93&amp;"-"&amp;TEXT(B93,"000"))</f>
        <v>OLED-004</v>
      </c>
      <c r="D93" s="10" t="s">
        <v>323</v>
      </c>
      <c r="E93" s="4" t="s">
        <v>324</v>
      </c>
      <c r="F93" s="4" t="s">
        <v>325</v>
      </c>
      <c r="G93" s="10"/>
      <c r="H93" s="10"/>
      <c r="I93" s="10"/>
      <c r="J93" s="10"/>
      <c r="K93" s="10"/>
      <c r="L93" s="16" t="s">
        <v>78</v>
      </c>
      <c r="M93" s="16" t="s">
        <v>34</v>
      </c>
      <c r="N93" s="16" t="str">
        <f aca="false">IF(AND(M93&lt;&gt;"Not Run",M93&lt;&gt;""),M93,IF(L93&lt;&gt;"",L93,"Not Run"))</f>
        <v>Pass</v>
      </c>
      <c r="O93" s="4"/>
    </row>
    <row r="94" customFormat="false" ht="14.25" hidden="false" customHeight="true" outlineLevel="0" collapsed="false">
      <c r="A94" s="10" t="s">
        <v>50</v>
      </c>
      <c r="B94" s="10" t="n">
        <v>5</v>
      </c>
      <c r="C94" s="10" t="str">
        <f aca="false">IF(ISBLANK(A94),"",A94&amp;"-"&amp;TEXT(B94,"000"))</f>
        <v>OLED-005</v>
      </c>
      <c r="D94" s="10" t="s">
        <v>326</v>
      </c>
      <c r="E94" s="4" t="s">
        <v>327</v>
      </c>
      <c r="F94" s="4" t="s">
        <v>328</v>
      </c>
      <c r="G94" s="10"/>
      <c r="H94" s="10"/>
      <c r="I94" s="10"/>
      <c r="J94" s="10"/>
      <c r="K94" s="10"/>
      <c r="L94" s="16" t="s">
        <v>78</v>
      </c>
      <c r="M94" s="16" t="s">
        <v>34</v>
      </c>
      <c r="N94" s="16" t="str">
        <f aca="false">IF(AND(M94&lt;&gt;"Not Run",M94&lt;&gt;""),M94,IF(L94&lt;&gt;"",L94,"Not Run"))</f>
        <v>Pass</v>
      </c>
      <c r="O94" s="4"/>
    </row>
    <row r="95" customFormat="false" ht="14.25" hidden="false" customHeight="true" outlineLevel="0" collapsed="false">
      <c r="A95" s="10" t="s">
        <v>50</v>
      </c>
      <c r="B95" s="10" t="n">
        <v>6</v>
      </c>
      <c r="C95" s="10" t="str">
        <f aca="false">IF(ISBLANK(A95),"",A95&amp;"-"&amp;TEXT(B95,"000"))</f>
        <v>OLED-006</v>
      </c>
      <c r="D95" s="10" t="s">
        <v>329</v>
      </c>
      <c r="E95" s="4" t="s">
        <v>330</v>
      </c>
      <c r="F95" s="4" t="s">
        <v>331</v>
      </c>
      <c r="G95" s="10"/>
      <c r="H95" s="10"/>
      <c r="I95" s="10"/>
      <c r="J95" s="10"/>
      <c r="K95" s="10"/>
      <c r="L95" s="16" t="s">
        <v>78</v>
      </c>
      <c r="M95" s="16" t="s">
        <v>34</v>
      </c>
      <c r="N95" s="16" t="str">
        <f aca="false">IF(AND(M95&lt;&gt;"Not Run",M95&lt;&gt;""),M95,IF(L95&lt;&gt;"",L95,"Not Run"))</f>
        <v>Pass</v>
      </c>
      <c r="O95" s="4"/>
    </row>
    <row r="96" customFormat="false" ht="14.25" hidden="false" customHeight="true" outlineLevel="0" collapsed="false">
      <c r="A96" s="10" t="s">
        <v>50</v>
      </c>
      <c r="B96" s="10" t="n">
        <v>7</v>
      </c>
      <c r="C96" s="10" t="str">
        <f aca="false">IF(ISBLANK(A96),"",A96&amp;"-"&amp;TEXT(B96,"000"))</f>
        <v>OLED-007</v>
      </c>
      <c r="D96" s="10" t="s">
        <v>332</v>
      </c>
      <c r="E96" s="4" t="s">
        <v>333</v>
      </c>
      <c r="F96" s="4" t="s">
        <v>334</v>
      </c>
      <c r="G96" s="10"/>
      <c r="H96" s="10" t="n">
        <v>5</v>
      </c>
      <c r="I96" s="10" t="n">
        <v>5</v>
      </c>
      <c r="J96" s="10" t="s">
        <v>291</v>
      </c>
      <c r="K96" s="10"/>
      <c r="L96" s="16" t="s">
        <v>78</v>
      </c>
      <c r="M96" s="16" t="s">
        <v>34</v>
      </c>
      <c r="N96" s="16" t="str">
        <f aca="false">IF(AND(M96&lt;&gt;"Not Run",M96&lt;&gt;""),M96,IF(L96&lt;&gt;"",L96,"Not Run"))</f>
        <v>Pass</v>
      </c>
      <c r="O96" s="4"/>
    </row>
    <row r="97" customFormat="false" ht="14.25" hidden="false" customHeight="true" outlineLevel="0" collapsed="false">
      <c r="A97" s="17" t="s">
        <v>51</v>
      </c>
      <c r="B97" s="17" t="n">
        <v>1</v>
      </c>
      <c r="C97" s="17" t="str">
        <f aca="false">IF(ISBLANK(A97),"",A97&amp;"-"&amp;TEXT(B97,"000"))</f>
        <v>RGB-001</v>
      </c>
      <c r="D97" s="17" t="s">
        <v>335</v>
      </c>
      <c r="E97" s="18" t="s">
        <v>336</v>
      </c>
      <c r="F97" s="18" t="s">
        <v>337</v>
      </c>
      <c r="G97" s="17"/>
      <c r="H97" s="17"/>
      <c r="I97" s="17"/>
      <c r="J97" s="17"/>
      <c r="K97" s="17"/>
      <c r="L97" s="17" t="s">
        <v>78</v>
      </c>
      <c r="M97" s="17" t="s">
        <v>34</v>
      </c>
      <c r="N97" s="17" t="str">
        <f aca="false">IF(AND(M97&lt;&gt;"Not Run",M97&lt;&gt;""),M97,IF(L97&lt;&gt;"",L97,"Not Run"))</f>
        <v>Pass</v>
      </c>
      <c r="O97" s="18"/>
    </row>
    <row r="98" customFormat="false" ht="14.25" hidden="false" customHeight="true" outlineLevel="0" collapsed="false">
      <c r="A98" s="10" t="s">
        <v>51</v>
      </c>
      <c r="B98" s="10" t="n">
        <v>2</v>
      </c>
      <c r="C98" s="10" t="str">
        <f aca="false">IF(ISBLANK(A98),"",A98&amp;"-"&amp;TEXT(B98,"000"))</f>
        <v>RGB-002</v>
      </c>
      <c r="D98" s="10" t="s">
        <v>338</v>
      </c>
      <c r="E98" s="4" t="s">
        <v>339</v>
      </c>
      <c r="F98" s="4" t="s">
        <v>340</v>
      </c>
      <c r="G98" s="10"/>
      <c r="H98" s="10"/>
      <c r="I98" s="10"/>
      <c r="J98" s="10"/>
      <c r="K98" s="10"/>
      <c r="L98" s="16" t="s">
        <v>78</v>
      </c>
      <c r="M98" s="16" t="s">
        <v>34</v>
      </c>
      <c r="N98" s="16" t="str">
        <f aca="false">IF(AND(M98&lt;&gt;"Not Run",M98&lt;&gt;""),M98,IF(L98&lt;&gt;"",L98,"Not Run"))</f>
        <v>Pass</v>
      </c>
      <c r="O98" s="4"/>
    </row>
    <row r="99" customFormat="false" ht="29.25" hidden="false" customHeight="true" outlineLevel="0" collapsed="false">
      <c r="A99" s="10" t="s">
        <v>51</v>
      </c>
      <c r="B99" s="10" t="n">
        <v>3</v>
      </c>
      <c r="C99" s="10" t="str">
        <f aca="false">IF(ISBLANK(A99),"",A99&amp;"-"&amp;TEXT(B99,"000"))</f>
        <v>RGB-003</v>
      </c>
      <c r="D99" s="10" t="s">
        <v>341</v>
      </c>
      <c r="E99" s="4" t="s">
        <v>342</v>
      </c>
      <c r="F99" s="4" t="s">
        <v>343</v>
      </c>
      <c r="G99" s="10"/>
      <c r="H99" s="10"/>
      <c r="I99" s="10"/>
      <c r="J99" s="10"/>
      <c r="K99" s="10"/>
      <c r="L99" s="16" t="s">
        <v>78</v>
      </c>
      <c r="M99" s="16" t="s">
        <v>34</v>
      </c>
      <c r="N99" s="16" t="str">
        <f aca="false">IF(AND(M99&lt;&gt;"Not Run",M99&lt;&gt;""),M99,IF(L99&lt;&gt;"",L99,"Not Run"))</f>
        <v>Pass</v>
      </c>
      <c r="O99" s="4"/>
    </row>
    <row r="100" customFormat="false" ht="28.5" hidden="false" customHeight="true" outlineLevel="0" collapsed="false">
      <c r="A100" s="17" t="s">
        <v>52</v>
      </c>
      <c r="B100" s="17" t="n">
        <v>1</v>
      </c>
      <c r="C100" s="17" t="str">
        <f aca="false">IF(ISBLANK(A100),"",A100&amp;"-"&amp;TEXT(B100,"000"))</f>
        <v>ADC-001</v>
      </c>
      <c r="D100" s="17" t="s">
        <v>344</v>
      </c>
      <c r="E100" s="18" t="s">
        <v>345</v>
      </c>
      <c r="F100" s="18" t="s">
        <v>346</v>
      </c>
      <c r="G100" s="17" t="n">
        <v>3.6</v>
      </c>
      <c r="H100" s="17" t="n">
        <v>3.42</v>
      </c>
      <c r="I100" s="17" t="n">
        <v>3.78</v>
      </c>
      <c r="J100" s="17" t="s">
        <v>125</v>
      </c>
      <c r="K100" s="17"/>
      <c r="L100" s="17" t="s">
        <v>78</v>
      </c>
      <c r="M100" s="17" t="s">
        <v>34</v>
      </c>
      <c r="N100" s="17" t="str">
        <f aca="false">IF(AND(M100&lt;&gt;"Not Run",M100&lt;&gt;""),M100,IF(L100&lt;&gt;"",L100,"Not Run"))</f>
        <v>Pass</v>
      </c>
      <c r="O100" s="18"/>
    </row>
    <row r="101" customFormat="false" ht="14.25" hidden="false" customHeight="true" outlineLevel="0" collapsed="false">
      <c r="A101" s="10" t="s">
        <v>52</v>
      </c>
      <c r="B101" s="10" t="n">
        <v>2</v>
      </c>
      <c r="C101" s="10" t="str">
        <f aca="false">IF(ISBLANK(A101),"",A101&amp;"-"&amp;TEXT(B101,"000"))</f>
        <v>ADC-002</v>
      </c>
      <c r="D101" s="10" t="s">
        <v>347</v>
      </c>
      <c r="E101" s="4" t="s">
        <v>348</v>
      </c>
      <c r="F101" s="4" t="s">
        <v>349</v>
      </c>
      <c r="G101" s="10" t="n">
        <v>4.2</v>
      </c>
      <c r="H101" s="10" t="n">
        <v>3.99</v>
      </c>
      <c r="I101" s="10" t="n">
        <v>4.41</v>
      </c>
      <c r="J101" s="10" t="s">
        <v>125</v>
      </c>
      <c r="K101" s="10"/>
      <c r="L101" s="16" t="s">
        <v>78</v>
      </c>
      <c r="M101" s="16" t="s">
        <v>34</v>
      </c>
      <c r="N101" s="16" t="str">
        <f aca="false">IF(AND(M101&lt;&gt;"Not Run",M101&lt;&gt;""),M101,IF(L101&lt;&gt;"",L101,"Not Run"))</f>
        <v>Pass</v>
      </c>
      <c r="O101" s="4"/>
    </row>
    <row r="102" customFormat="false" ht="14.25" hidden="false" customHeight="true" outlineLevel="0" collapsed="false">
      <c r="A102" s="10" t="s">
        <v>52</v>
      </c>
      <c r="B102" s="10" t="n">
        <v>3</v>
      </c>
      <c r="C102" s="10" t="str">
        <f aca="false">IF(ISBLANK(A102),"",A102&amp;"-"&amp;TEXT(B102,"000"))</f>
        <v>ADC-003</v>
      </c>
      <c r="D102" s="10" t="s">
        <v>347</v>
      </c>
      <c r="E102" s="4" t="s">
        <v>350</v>
      </c>
      <c r="F102" s="4" t="s">
        <v>349</v>
      </c>
      <c r="G102" s="10" t="n">
        <v>3.2</v>
      </c>
      <c r="H102" s="10" t="n">
        <v>3.04</v>
      </c>
      <c r="I102" s="10" t="n">
        <v>3.36</v>
      </c>
      <c r="J102" s="10" t="s">
        <v>125</v>
      </c>
      <c r="K102" s="10"/>
      <c r="L102" s="16" t="s">
        <v>78</v>
      </c>
      <c r="M102" s="16" t="s">
        <v>34</v>
      </c>
      <c r="N102" s="16" t="str">
        <f aca="false">IF(AND(M102&lt;&gt;"Not Run",M102&lt;&gt;""),M102,IF(L102&lt;&gt;"",L102,"Not Run"))</f>
        <v>Pass</v>
      </c>
      <c r="O102" s="4"/>
    </row>
    <row r="103" customFormat="false" ht="14.25" hidden="false" customHeight="true" outlineLevel="0" collapsed="false">
      <c r="A103" s="10" t="s">
        <v>52</v>
      </c>
      <c r="B103" s="10" t="n">
        <v>4</v>
      </c>
      <c r="C103" s="10" t="str">
        <f aca="false">IF(ISBLANK(A103),"",A103&amp;"-"&amp;TEXT(B103,"000"))</f>
        <v>ADC-004</v>
      </c>
      <c r="D103" s="10" t="s">
        <v>351</v>
      </c>
      <c r="E103" s="4" t="s">
        <v>352</v>
      </c>
      <c r="F103" s="4" t="s">
        <v>167</v>
      </c>
      <c r="G103" s="10" t="n">
        <v>5</v>
      </c>
      <c r="H103" s="10" t="n">
        <v>4.75</v>
      </c>
      <c r="I103" s="10" t="n">
        <v>5.25</v>
      </c>
      <c r="J103" s="10" t="s">
        <v>125</v>
      </c>
      <c r="K103" s="10" t="n">
        <v>4.95</v>
      </c>
      <c r="L103" s="16" t="str">
        <f aca="false">IF(OR(ISBLANK(K103),AND(ISBLANK(H103),ISBLANK(I103))),"",IF(AND(IF(ISBLANK(H103),TRUE(),K103&gt;=H103),IF(ISBLANK(I103),TRUE(),K103&lt;=I103)),"Pass","Fail"))</f>
        <v>Pass</v>
      </c>
      <c r="M103" s="16" t="s">
        <v>34</v>
      </c>
      <c r="N103" s="16" t="str">
        <f aca="false">IF(AND(M103&lt;&gt;"Not Run",M103&lt;&gt;""),M103,IF(L103&lt;&gt;"",L103,"Not Run"))</f>
        <v>Pass</v>
      </c>
      <c r="O103" s="4"/>
    </row>
    <row r="104" customFormat="false" ht="14.25" hidden="false" customHeight="true" outlineLevel="0" collapsed="false">
      <c r="A104" s="10" t="s">
        <v>52</v>
      </c>
      <c r="B104" s="10" t="n">
        <v>5</v>
      </c>
      <c r="C104" s="10" t="str">
        <f aca="false">IF(ISBLANK(A104),"",A104&amp;"-"&amp;TEXT(B104,"000"))</f>
        <v>ADC-005</v>
      </c>
      <c r="D104" s="10" t="s">
        <v>353</v>
      </c>
      <c r="E104" s="4" t="s">
        <v>354</v>
      </c>
      <c r="F104" s="4" t="s">
        <v>355</v>
      </c>
      <c r="G104" s="10"/>
      <c r="H104" s="10"/>
      <c r="I104" s="10"/>
      <c r="J104" s="10"/>
      <c r="K104" s="10"/>
      <c r="L104" s="16" t="s">
        <v>78</v>
      </c>
      <c r="M104" s="16" t="s">
        <v>34</v>
      </c>
      <c r="N104" s="16" t="str">
        <f aca="false">IF(AND(M104&lt;&gt;"Not Run",M104&lt;&gt;""),M104,IF(L104&lt;&gt;"",L104,"Not Run"))</f>
        <v>Pass</v>
      </c>
      <c r="O104" s="4"/>
    </row>
    <row r="105" customFormat="false" ht="28.5" hidden="false" customHeight="true" outlineLevel="0" collapsed="false">
      <c r="A105" s="17" t="s">
        <v>53</v>
      </c>
      <c r="B105" s="17" t="n">
        <v>1</v>
      </c>
      <c r="C105" s="17" t="str">
        <f aca="false">IF(ISBLANK(A105),"",A105&amp;"-"&amp;TEXT(B105,"000"))</f>
        <v>BTN-001</v>
      </c>
      <c r="D105" s="17" t="s">
        <v>356</v>
      </c>
      <c r="E105" s="18" t="s">
        <v>357</v>
      </c>
      <c r="F105" s="18" t="s">
        <v>358</v>
      </c>
      <c r="G105" s="17"/>
      <c r="H105" s="17"/>
      <c r="I105" s="17"/>
      <c r="J105" s="17"/>
      <c r="K105" s="17"/>
      <c r="L105" s="17" t="s">
        <v>78</v>
      </c>
      <c r="M105" s="17" t="s">
        <v>34</v>
      </c>
      <c r="N105" s="17" t="str">
        <f aca="false">IF(AND(M105&lt;&gt;"Not Run",M105&lt;&gt;""),M105,IF(L105&lt;&gt;"",L105,"Not Run"))</f>
        <v>Pass</v>
      </c>
      <c r="O105" s="18"/>
    </row>
    <row r="106" customFormat="false" ht="14.25" hidden="false" customHeight="true" outlineLevel="0" collapsed="false">
      <c r="A106" s="10" t="s">
        <v>53</v>
      </c>
      <c r="B106" s="10" t="n">
        <v>2</v>
      </c>
      <c r="C106" s="10" t="str">
        <f aca="false">IF(ISBLANK(A106),"",A106&amp;"-"&amp;TEXT(B106,"000"))</f>
        <v>BTN-002</v>
      </c>
      <c r="D106" s="10" t="s">
        <v>359</v>
      </c>
      <c r="E106" s="4" t="s">
        <v>360</v>
      </c>
      <c r="F106" s="4" t="s">
        <v>361</v>
      </c>
      <c r="G106" s="10"/>
      <c r="H106" s="10"/>
      <c r="I106" s="10"/>
      <c r="J106" s="10"/>
      <c r="K106" s="10"/>
      <c r="L106" s="16" t="s">
        <v>78</v>
      </c>
      <c r="M106" s="16" t="s">
        <v>34</v>
      </c>
      <c r="N106" s="16" t="str">
        <f aca="false">IF(AND(M106&lt;&gt;"Not Run",M106&lt;&gt;""),M106,IF(L106&lt;&gt;"",L106,"Not Run"))</f>
        <v>Pass</v>
      </c>
      <c r="O106" s="4"/>
    </row>
    <row r="107" customFormat="false" ht="28.5" hidden="false" customHeight="true" outlineLevel="0" collapsed="false">
      <c r="A107" s="17" t="s">
        <v>54</v>
      </c>
      <c r="B107" s="17" t="n">
        <v>1</v>
      </c>
      <c r="C107" s="17" t="str">
        <f aca="false">IF(ISBLANK(A107),"",A107&amp;"-"&amp;TEXT(B107,"000"))</f>
        <v>LED-001</v>
      </c>
      <c r="D107" s="17" t="s">
        <v>362</v>
      </c>
      <c r="E107" s="18" t="s">
        <v>363</v>
      </c>
      <c r="F107" s="18" t="s">
        <v>364</v>
      </c>
      <c r="G107" s="17"/>
      <c r="H107" s="17"/>
      <c r="I107" s="17"/>
      <c r="J107" s="17"/>
      <c r="K107" s="17"/>
      <c r="L107" s="17" t="s">
        <v>78</v>
      </c>
      <c r="M107" s="17" t="s">
        <v>34</v>
      </c>
      <c r="N107" s="17" t="str">
        <f aca="false">IF(AND(M107&lt;&gt;"Not Run",M107&lt;&gt;""),M107,IF(L107&lt;&gt;"",L107,"Not Run"))</f>
        <v>Pass</v>
      </c>
      <c r="O107" s="18"/>
    </row>
    <row r="108" customFormat="false" ht="28.5" hidden="false" customHeight="true" outlineLevel="0" collapsed="false">
      <c r="A108" s="10" t="s">
        <v>54</v>
      </c>
      <c r="B108" s="10" t="n">
        <v>2</v>
      </c>
      <c r="C108" s="10" t="str">
        <f aca="false">IF(ISBLANK(A108),"",A108&amp;"-"&amp;TEXT(B108,"000"))</f>
        <v>LED-002</v>
      </c>
      <c r="D108" s="10" t="s">
        <v>365</v>
      </c>
      <c r="E108" s="4" t="s">
        <v>366</v>
      </c>
      <c r="F108" s="4" t="s">
        <v>367</v>
      </c>
      <c r="G108" s="10"/>
      <c r="H108" s="10"/>
      <c r="I108" s="10"/>
      <c r="J108" s="10"/>
      <c r="K108" s="10"/>
      <c r="L108" s="16" t="s">
        <v>78</v>
      </c>
      <c r="M108" s="16" t="s">
        <v>34</v>
      </c>
      <c r="N108" s="16" t="str">
        <f aca="false">IF(AND(M108&lt;&gt;"Not Run",M108&lt;&gt;""),M108,IF(L108&lt;&gt;"",L108,"Not Run"))</f>
        <v>Pass</v>
      </c>
      <c r="O108" s="4"/>
    </row>
    <row r="109" customFormat="false" ht="14.25" hidden="false" customHeight="true" outlineLevel="0" collapsed="false">
      <c r="A109" s="17" t="s">
        <v>55</v>
      </c>
      <c r="B109" s="17" t="n">
        <v>1</v>
      </c>
      <c r="C109" s="17" t="str">
        <f aca="false">IF(ISBLANK(A109),"",A109&amp;"-"&amp;TEXT(B109,"000"))</f>
        <v>RFW-001</v>
      </c>
      <c r="D109" s="17" t="s">
        <v>368</v>
      </c>
      <c r="E109" s="18" t="s">
        <v>369</v>
      </c>
      <c r="F109" s="18" t="s">
        <v>370</v>
      </c>
      <c r="G109" s="17"/>
      <c r="H109" s="17"/>
      <c r="I109" s="17"/>
      <c r="J109" s="17"/>
      <c r="K109" s="17"/>
      <c r="L109" s="17" t="s">
        <v>78</v>
      </c>
      <c r="M109" s="17" t="s">
        <v>34</v>
      </c>
      <c r="N109" s="17" t="str">
        <f aca="false">IF(AND(M109&lt;&gt;"Not Run",M109&lt;&gt;""),M109,IF(L109&lt;&gt;"",L109,"Not Run"))</f>
        <v>Pass</v>
      </c>
      <c r="O109" s="18"/>
    </row>
    <row r="110" customFormat="false" ht="28.5" hidden="false" customHeight="true" outlineLevel="0" collapsed="false">
      <c r="A110" s="10" t="s">
        <v>55</v>
      </c>
      <c r="B110" s="10" t="n">
        <v>2</v>
      </c>
      <c r="C110" s="10" t="str">
        <f aca="false">IF(ISBLANK(A110),"",A110&amp;"-"&amp;TEXT(B110,"000"))</f>
        <v>RFW-002</v>
      </c>
      <c r="D110" s="10" t="s">
        <v>371</v>
      </c>
      <c r="E110" s="4" t="s">
        <v>372</v>
      </c>
      <c r="F110" s="4" t="s">
        <v>198</v>
      </c>
      <c r="G110" s="10"/>
      <c r="H110" s="10"/>
      <c r="I110" s="10"/>
      <c r="J110" s="10" t="s">
        <v>373</v>
      </c>
      <c r="K110" s="10" t="n">
        <v>-36.8</v>
      </c>
      <c r="L110" s="16" t="s">
        <v>78</v>
      </c>
      <c r="M110" s="16" t="s">
        <v>34</v>
      </c>
      <c r="N110" s="16" t="str">
        <f aca="false">IF(AND(M110&lt;&gt;"Not Run",M110&lt;&gt;""),M110,IF(L110&lt;&gt;"",L110,"Not Run"))</f>
        <v>Pass</v>
      </c>
      <c r="O110" s="4" t="s">
        <v>374</v>
      </c>
    </row>
    <row r="111" customFormat="false" ht="27.75" hidden="false" customHeight="true" outlineLevel="0" collapsed="false">
      <c r="A111" s="10" t="s">
        <v>55</v>
      </c>
      <c r="B111" s="10" t="n">
        <v>3</v>
      </c>
      <c r="C111" s="10" t="str">
        <f aca="false">IF(ISBLANK(A111),"",A111&amp;"-"&amp;TEXT(B111,"000"))</f>
        <v>RFW-003</v>
      </c>
      <c r="D111" s="10" t="s">
        <v>371</v>
      </c>
      <c r="E111" s="4" t="s">
        <v>375</v>
      </c>
      <c r="F111" s="4" t="s">
        <v>376</v>
      </c>
      <c r="G111" s="10"/>
      <c r="H111" s="10"/>
      <c r="I111" s="10" t="n">
        <v>6</v>
      </c>
      <c r="J111" s="10" t="s">
        <v>377</v>
      </c>
      <c r="K111" s="10" t="n">
        <v>1</v>
      </c>
      <c r="L111" s="16" t="str">
        <f aca="false">IF(OR(ISBLANK(K111),AND(ISBLANK(H111),ISBLANK(I111))),"",IF(AND(IF(ISBLANK(H111),TRUE(),K111&gt;=H111),IF(ISBLANK(I111),TRUE(),K111&lt;=I111)),"Pass","Fail"))</f>
        <v>Pass</v>
      </c>
      <c r="M111" s="16" t="s">
        <v>34</v>
      </c>
      <c r="N111" s="16" t="str">
        <f aca="false">IF(AND(M111&lt;&gt;"Not Run",M111&lt;&gt;""),M111,IF(L111&lt;&gt;"",L111,"Not Run"))</f>
        <v>Pass</v>
      </c>
      <c r="O111" s="4" t="s">
        <v>378</v>
      </c>
    </row>
    <row r="112" customFormat="false" ht="14.25" hidden="false" customHeight="true" outlineLevel="0" collapsed="false">
      <c r="A112" s="10" t="s">
        <v>55</v>
      </c>
      <c r="B112" s="10" t="n">
        <v>4</v>
      </c>
      <c r="C112" s="10" t="str">
        <f aca="false">IF(ISBLANK(A112),"",A112&amp;"-"&amp;TEXT(B112,"000"))</f>
        <v>RFW-004</v>
      </c>
      <c r="D112" s="10" t="s">
        <v>379</v>
      </c>
      <c r="E112" s="4" t="s">
        <v>380</v>
      </c>
      <c r="F112" s="4" t="s">
        <v>381</v>
      </c>
      <c r="G112" s="10"/>
      <c r="H112" s="10"/>
      <c r="I112" s="10" t="n">
        <v>10</v>
      </c>
      <c r="J112" s="10" t="s">
        <v>382</v>
      </c>
      <c r="K112" s="10" t="n">
        <v>5.2</v>
      </c>
      <c r="L112" s="16" t="str">
        <f aca="false">IF(OR(ISBLANK(K112),AND(ISBLANK(H112),ISBLANK(I112))),"",IF(AND(IF(ISBLANK(H112),TRUE(),K112&gt;=H112),IF(ISBLANK(I112),TRUE(),K112&lt;=I112)),"Pass","Fail"))</f>
        <v>Pass</v>
      </c>
      <c r="M112" s="16" t="s">
        <v>34</v>
      </c>
      <c r="N112" s="16" t="str">
        <f aca="false">IF(AND(M112&lt;&gt;"Not Run",M112&lt;&gt;""),M112,IF(L112&lt;&gt;"",L112,"Not Run"))</f>
        <v>Pass</v>
      </c>
      <c r="O112" s="4"/>
    </row>
    <row r="113" customFormat="false" ht="14.25" hidden="false" customHeight="true" outlineLevel="0" collapsed="false">
      <c r="A113" s="10" t="s">
        <v>55</v>
      </c>
      <c r="B113" s="10" t="n">
        <v>5</v>
      </c>
      <c r="C113" s="10" t="str">
        <f aca="false">IF(ISBLANK(A113),"",A113&amp;"-"&amp;TEXT(B113,"000"))</f>
        <v>RFW-005</v>
      </c>
      <c r="D113" s="10" t="s">
        <v>383</v>
      </c>
      <c r="E113" s="4" t="s">
        <v>384</v>
      </c>
      <c r="F113" s="4" t="s">
        <v>385</v>
      </c>
      <c r="G113" s="10"/>
      <c r="H113" s="10"/>
      <c r="I113" s="10" t="n">
        <v>2</v>
      </c>
      <c r="J113" s="10" t="s">
        <v>271</v>
      </c>
      <c r="K113" s="10" t="n">
        <v>0</v>
      </c>
      <c r="L113" s="16" t="str">
        <f aca="false">IF(OR(ISBLANK(K113),AND(ISBLANK(H113),ISBLANK(I113))),"",IF(AND(IF(ISBLANK(H113),TRUE(),K113&gt;=H113),IF(ISBLANK(I113),TRUE(),K113&lt;=I113)),"Pass","Fail"))</f>
        <v>Pass</v>
      </c>
      <c r="M113" s="16" t="s">
        <v>34</v>
      </c>
      <c r="N113" s="16" t="str">
        <f aca="false">IF(AND(M113&lt;&gt;"Not Run",M113&lt;&gt;""),M113,IF(L113&lt;&gt;"",L113,"Not Run"))</f>
        <v>Pass</v>
      </c>
      <c r="O113" s="4"/>
    </row>
    <row r="114" customFormat="false" ht="14.25" hidden="false" customHeight="true" outlineLevel="0" collapsed="false">
      <c r="A114" s="10" t="s">
        <v>55</v>
      </c>
      <c r="B114" s="10" t="n">
        <v>6</v>
      </c>
      <c r="C114" s="10" t="str">
        <f aca="false">IF(ISBLANK(A114),"",A114&amp;"-"&amp;TEXT(B114,"000"))</f>
        <v>RFW-006</v>
      </c>
      <c r="D114" s="10" t="s">
        <v>383</v>
      </c>
      <c r="E114" s="4" t="s">
        <v>386</v>
      </c>
      <c r="F114" s="4" t="s">
        <v>387</v>
      </c>
      <c r="G114" s="10"/>
      <c r="H114" s="10"/>
      <c r="I114" s="10" t="n">
        <v>200</v>
      </c>
      <c r="J114" s="10" t="s">
        <v>388</v>
      </c>
      <c r="K114" s="10" t="n">
        <v>129</v>
      </c>
      <c r="L114" s="16" t="str">
        <f aca="false">IF(OR(ISBLANK(K114),AND(ISBLANK(H114),ISBLANK(I114))),"",IF(AND(IF(ISBLANK(H114),TRUE(),K114&gt;=H114),IF(ISBLANK(I114),TRUE(),K114&lt;=I114)),"Pass","Fail"))</f>
        <v>Pass</v>
      </c>
      <c r="M114" s="16" t="s">
        <v>34</v>
      </c>
      <c r="N114" s="16" t="str">
        <f aca="false">IF(AND(M114&lt;&gt;"Not Run",M114&lt;&gt;""),M114,IF(L114&lt;&gt;"",L114,"Not Run"))</f>
        <v>Pass</v>
      </c>
      <c r="O114" s="4"/>
    </row>
    <row r="115" customFormat="false" ht="28.5" hidden="false" customHeight="true" outlineLevel="0" collapsed="false">
      <c r="A115" s="10" t="s">
        <v>55</v>
      </c>
      <c r="B115" s="10" t="n">
        <v>7</v>
      </c>
      <c r="C115" s="10" t="str">
        <f aca="false">IF(ISBLANK(A115),"",A115&amp;"-"&amp;TEXT(B115,"000"))</f>
        <v>RFW-007</v>
      </c>
      <c r="D115" s="10" t="s">
        <v>389</v>
      </c>
      <c r="E115" s="4" t="s">
        <v>390</v>
      </c>
      <c r="F115" s="4" t="s">
        <v>391</v>
      </c>
      <c r="G115" s="10"/>
      <c r="H115" s="10"/>
      <c r="I115" s="10"/>
      <c r="J115" s="10"/>
      <c r="K115" s="10"/>
      <c r="L115" s="16" t="s">
        <v>78</v>
      </c>
      <c r="M115" s="16" t="s">
        <v>34</v>
      </c>
      <c r="N115" s="16" t="str">
        <f aca="false">IF(AND(M115&lt;&gt;"Not Run",M115&lt;&gt;""),M115,IF(L115&lt;&gt;"",L115,"Not Run"))</f>
        <v>Pass</v>
      </c>
      <c r="O115" s="4"/>
    </row>
    <row r="116" customFormat="false" ht="14.25" hidden="false" customHeight="true" outlineLevel="0" collapsed="false">
      <c r="A116" s="10" t="s">
        <v>55</v>
      </c>
      <c r="B116" s="10" t="n">
        <v>8</v>
      </c>
      <c r="C116" s="10" t="str">
        <f aca="false">IF(ISBLANK(A116),"",A116&amp;"-"&amp;TEXT(B116,"000"))</f>
        <v>RFW-008</v>
      </c>
      <c r="D116" s="10" t="s">
        <v>392</v>
      </c>
      <c r="E116" s="4" t="s">
        <v>393</v>
      </c>
      <c r="F116" s="4" t="s">
        <v>394</v>
      </c>
      <c r="G116" s="10"/>
      <c r="H116" s="10"/>
      <c r="I116" s="10"/>
      <c r="J116" s="10"/>
      <c r="K116" s="10"/>
      <c r="L116" s="16" t="s">
        <v>78</v>
      </c>
      <c r="M116" s="16" t="s">
        <v>34</v>
      </c>
      <c r="N116" s="16" t="str">
        <f aca="false">IF(AND(M116&lt;&gt;"Not Run",M116&lt;&gt;""),M116,IF(L116&lt;&gt;"",L116,"Not Run"))</f>
        <v>Pass</v>
      </c>
      <c r="O116" s="4"/>
    </row>
    <row r="117" customFormat="false" ht="29.25" hidden="false" customHeight="true" outlineLevel="0" collapsed="false">
      <c r="A117" s="17" t="s">
        <v>56</v>
      </c>
      <c r="B117" s="17" t="n">
        <v>1</v>
      </c>
      <c r="C117" s="17" t="str">
        <f aca="false">IF(ISBLANK(A117),"",A117&amp;"-"&amp;TEXT(B117,"000"))</f>
        <v>RFB-001</v>
      </c>
      <c r="D117" s="17" t="s">
        <v>395</v>
      </c>
      <c r="E117" s="18" t="s">
        <v>396</v>
      </c>
      <c r="F117" s="18" t="s">
        <v>198</v>
      </c>
      <c r="G117" s="17"/>
      <c r="H117" s="17"/>
      <c r="I117" s="17"/>
      <c r="J117" s="17" t="s">
        <v>373</v>
      </c>
      <c r="K117" s="17" t="n">
        <v>-43</v>
      </c>
      <c r="L117" s="17" t="s">
        <v>78</v>
      </c>
      <c r="M117" s="17" t="s">
        <v>34</v>
      </c>
      <c r="N117" s="17" t="str">
        <f aca="false">IF(AND(M117&lt;&gt;"Not Run",M117&lt;&gt;""),M117,IF(L117&lt;&gt;"",L117,"Not Run"))</f>
        <v>Pass</v>
      </c>
      <c r="O117" s="18"/>
    </row>
    <row r="118" customFormat="false" ht="28.5" hidden="false" customHeight="true" outlineLevel="0" collapsed="false">
      <c r="A118" s="17" t="s">
        <v>57</v>
      </c>
      <c r="B118" s="17" t="n">
        <v>1</v>
      </c>
      <c r="C118" s="17" t="str">
        <f aca="false">IF(ISBLANK(A118),"",A118&amp;"-"&amp;TEXT(B118,"000"))</f>
        <v>SYS-001</v>
      </c>
      <c r="D118" s="17" t="s">
        <v>397</v>
      </c>
      <c r="E118" s="18" t="s">
        <v>398</v>
      </c>
      <c r="F118" s="18" t="s">
        <v>399</v>
      </c>
      <c r="G118" s="17"/>
      <c r="H118" s="17"/>
      <c r="I118" s="17"/>
      <c r="J118" s="17"/>
      <c r="K118" s="17"/>
      <c r="L118" s="17" t="s">
        <v>78</v>
      </c>
      <c r="M118" s="17" t="s">
        <v>34</v>
      </c>
      <c r="N118" s="17" t="str">
        <f aca="false">IF(AND(M118&lt;&gt;"Not Run",M118&lt;&gt;""),M118,IF(L118&lt;&gt;"",L118,"Not Run"))</f>
        <v>Pass</v>
      </c>
      <c r="O118" s="18"/>
    </row>
    <row r="119" customFormat="false" ht="14.25" hidden="false" customHeight="true" outlineLevel="0" collapsed="false">
      <c r="A119" s="10" t="s">
        <v>57</v>
      </c>
      <c r="B119" s="10" t="n">
        <v>2</v>
      </c>
      <c r="C119" s="10" t="str">
        <f aca="false">IF(ISBLANK(A119),"",A119&amp;"-"&amp;TEXT(B119,"000"))</f>
        <v>SYS-002</v>
      </c>
      <c r="D119" s="10" t="s">
        <v>400</v>
      </c>
      <c r="E119" s="4" t="s">
        <v>401</v>
      </c>
      <c r="F119" s="4" t="s">
        <v>402</v>
      </c>
      <c r="G119" s="10"/>
      <c r="H119" s="10"/>
      <c r="I119" s="10" t="n">
        <v>0</v>
      </c>
      <c r="J119" s="10" t="s">
        <v>403</v>
      </c>
      <c r="K119" s="10"/>
      <c r="L119" s="16" t="s">
        <v>78</v>
      </c>
      <c r="M119" s="16" t="s">
        <v>34</v>
      </c>
      <c r="N119" s="16" t="str">
        <f aca="false">IF(AND(M119&lt;&gt;"Not Run",M119&lt;&gt;""),M119,IF(L119&lt;&gt;"",L119,"Not Run"))</f>
        <v>Pass</v>
      </c>
      <c r="O119" s="4"/>
    </row>
    <row r="120" customFormat="false" ht="28.5" hidden="false" customHeight="true" outlineLevel="0" collapsed="false">
      <c r="A120" s="10" t="s">
        <v>57</v>
      </c>
      <c r="B120" s="10" t="n">
        <v>3</v>
      </c>
      <c r="C120" s="10" t="str">
        <f aca="false">IF(ISBLANK(A120),"",A120&amp;"-"&amp;TEXT(B120,"000"))</f>
        <v>SYS-003</v>
      </c>
      <c r="D120" s="10" t="s">
        <v>400</v>
      </c>
      <c r="E120" s="4" t="s">
        <v>404</v>
      </c>
      <c r="F120" s="4" t="s">
        <v>405</v>
      </c>
      <c r="G120" s="10"/>
      <c r="H120" s="10"/>
      <c r="I120" s="10"/>
      <c r="J120" s="10"/>
      <c r="K120" s="10"/>
      <c r="L120" s="16" t="s">
        <v>78</v>
      </c>
      <c r="M120" s="16" t="s">
        <v>34</v>
      </c>
      <c r="N120" s="16" t="str">
        <f aca="false">IF(AND(M120&lt;&gt;"Not Run",M120&lt;&gt;""),M120,IF(L120&lt;&gt;"",L120,"Not Run"))</f>
        <v>Pass</v>
      </c>
      <c r="O120" s="4"/>
    </row>
    <row r="121" customFormat="false" ht="14.25" hidden="false" customHeight="true" outlineLevel="0" collapsed="false">
      <c r="A121" s="10" t="s">
        <v>57</v>
      </c>
      <c r="B121" s="10" t="n">
        <v>4</v>
      </c>
      <c r="C121" s="10" t="str">
        <f aca="false">IF(ISBLANK(A121),"",A121&amp;"-"&amp;TEXT(B121,"000"))</f>
        <v>SYS-004</v>
      </c>
      <c r="D121" s="10" t="s">
        <v>406</v>
      </c>
      <c r="E121" s="4" t="s">
        <v>407</v>
      </c>
      <c r="F121" s="4" t="s">
        <v>408</v>
      </c>
      <c r="G121" s="10"/>
      <c r="H121" s="10" t="n">
        <v>20</v>
      </c>
      <c r="I121" s="10" t="n">
        <v>20</v>
      </c>
      <c r="J121" s="10" t="s">
        <v>291</v>
      </c>
      <c r="K121" s="10" t="n">
        <v>20</v>
      </c>
      <c r="L121" s="16" t="s">
        <v>78</v>
      </c>
      <c r="M121" s="16" t="s">
        <v>34</v>
      </c>
      <c r="N121" s="16" t="str">
        <f aca="false">IF(AND(M121&lt;&gt;"Not Run",M121&lt;&gt;""),M121,IF(L121&lt;&gt;"",L121,"Not Run"))</f>
        <v>Pass</v>
      </c>
      <c r="O121" s="4"/>
    </row>
    <row r="122" customFormat="false" ht="28.5" hidden="false" customHeight="true" outlineLevel="0" collapsed="false">
      <c r="A122" s="10" t="s">
        <v>57</v>
      </c>
      <c r="B122" s="10" t="n">
        <v>5</v>
      </c>
      <c r="C122" s="10" t="str">
        <f aca="false">IF(ISBLANK(A122),"",A122&amp;"-"&amp;TEXT(B122,"000"))</f>
        <v>SYS-005</v>
      </c>
      <c r="D122" s="10" t="s">
        <v>409</v>
      </c>
      <c r="E122" s="4" t="s">
        <v>410</v>
      </c>
      <c r="F122" s="4" t="s">
        <v>290</v>
      </c>
      <c r="G122" s="10"/>
      <c r="H122" s="10" t="n">
        <v>10</v>
      </c>
      <c r="I122" s="10" t="n">
        <v>10</v>
      </c>
      <c r="J122" s="10" t="s">
        <v>411</v>
      </c>
      <c r="K122" s="10" t="n">
        <v>10</v>
      </c>
      <c r="L122" s="16" t="s">
        <v>78</v>
      </c>
      <c r="M122" s="16" t="s">
        <v>34</v>
      </c>
      <c r="N122" s="16" t="str">
        <f aca="false">IF(AND(M122&lt;&gt;"Not Run",M122&lt;&gt;""),M122,IF(L122&lt;&gt;"",L122,"Not Run"))</f>
        <v>Pass</v>
      </c>
      <c r="O122" s="4"/>
    </row>
    <row r="123" customFormat="false" ht="28.5" hidden="false" customHeight="true" outlineLevel="0" collapsed="false">
      <c r="A123" s="10" t="s">
        <v>57</v>
      </c>
      <c r="B123" s="10" t="n">
        <v>6</v>
      </c>
      <c r="C123" s="10" t="str">
        <f aca="false">IF(ISBLANK(A123),"",A123&amp;"-"&amp;TEXT(B123,"000"))</f>
        <v>SYS-006</v>
      </c>
      <c r="D123" s="10" t="s">
        <v>412</v>
      </c>
      <c r="E123" s="4" t="s">
        <v>413</v>
      </c>
      <c r="F123" s="4" t="s">
        <v>414</v>
      </c>
      <c r="G123" s="10"/>
      <c r="H123" s="10"/>
      <c r="I123" s="10"/>
      <c r="J123" s="10"/>
      <c r="K123" s="10"/>
      <c r="L123" s="16" t="s">
        <v>78</v>
      </c>
      <c r="M123" s="16" t="s">
        <v>34</v>
      </c>
      <c r="N123" s="16" t="str">
        <f aca="false">IF(AND(M123&lt;&gt;"Not Run",M123&lt;&gt;""),M123,IF(L123&lt;&gt;"",L123,"Not Run"))</f>
        <v>Pass</v>
      </c>
      <c r="O123" s="4"/>
    </row>
    <row r="124" customFormat="false" ht="14.25" hidden="false" customHeight="true" outlineLevel="0" collapsed="false">
      <c r="A124" s="10" t="s">
        <v>57</v>
      </c>
      <c r="B124" s="10" t="n">
        <v>7</v>
      </c>
      <c r="C124" s="10" t="str">
        <f aca="false">IF(ISBLANK(A124),"",A124&amp;"-"&amp;TEXT(B124,"000"))</f>
        <v>SYS-007</v>
      </c>
      <c r="D124" s="10" t="s">
        <v>412</v>
      </c>
      <c r="E124" s="4" t="s">
        <v>415</v>
      </c>
      <c r="F124" s="4" t="s">
        <v>416</v>
      </c>
      <c r="G124" s="10"/>
      <c r="H124" s="10"/>
      <c r="I124" s="10" t="n">
        <v>45</v>
      </c>
      <c r="J124" s="10" t="s">
        <v>231</v>
      </c>
      <c r="K124" s="10" t="n">
        <v>38</v>
      </c>
      <c r="L124" s="16" t="str">
        <f aca="false">IF(OR(ISBLANK(K124),AND(ISBLANK(H124),ISBLANK(I124))),"",IF(AND(IF(ISBLANK(H124),TRUE(),K124&gt;=H124),IF(ISBLANK(I124),TRUE(),K124&lt;=I124)),"Pass","Fail"))</f>
        <v>Pass</v>
      </c>
      <c r="M124" s="16" t="s">
        <v>34</v>
      </c>
      <c r="N124" s="16" t="str">
        <f aca="false">IF(AND(M124&lt;&gt;"Not Run",M124&lt;&gt;""),M124,IF(L124&lt;&gt;"",L124,"Not Run"))</f>
        <v>Pass</v>
      </c>
      <c r="O124" s="4"/>
    </row>
    <row r="125" customFormat="false" ht="28.5" hidden="false" customHeight="true" outlineLevel="0" collapsed="false">
      <c r="A125" s="10" t="s">
        <v>57</v>
      </c>
      <c r="B125" s="10" t="n">
        <v>8</v>
      </c>
      <c r="C125" s="10" t="str">
        <f aca="false">IF(ISBLANK(A125),"",A125&amp;"-"&amp;TEXT(B125,"000"))</f>
        <v>SYS-008</v>
      </c>
      <c r="D125" s="10" t="s">
        <v>417</v>
      </c>
      <c r="E125" s="4" t="s">
        <v>418</v>
      </c>
      <c r="F125" s="4" t="s">
        <v>419</v>
      </c>
      <c r="G125" s="10"/>
      <c r="H125" s="10"/>
      <c r="I125" s="10" t="n">
        <v>85</v>
      </c>
      <c r="J125" s="10" t="s">
        <v>231</v>
      </c>
      <c r="K125" s="10" t="n">
        <v>38</v>
      </c>
      <c r="L125" s="16" t="str">
        <f aca="false">IF(OR(ISBLANK(K125),AND(ISBLANK(H125),ISBLANK(I125))),"",IF(AND(IF(ISBLANK(H125),TRUE(),K125&gt;=H125),IF(ISBLANK(I125),TRUE(),K125&lt;=I125)),"Pass","Fail"))</f>
        <v>Pass</v>
      </c>
      <c r="M125" s="16" t="s">
        <v>34</v>
      </c>
      <c r="N125" s="16" t="str">
        <f aca="false">IF(AND(M125&lt;&gt;"Not Run",M125&lt;&gt;""),M125,IF(L125&lt;&gt;"",L125,"Not Run"))</f>
        <v>Pass</v>
      </c>
      <c r="O125" s="4"/>
    </row>
    <row r="126" customFormat="false" ht="14.25" hidden="false" customHeight="true" outlineLevel="0" collapsed="false">
      <c r="A126" s="10" t="s">
        <v>57</v>
      </c>
      <c r="B126" s="10" t="n">
        <v>9</v>
      </c>
      <c r="C126" s="10" t="str">
        <f aca="false">IF(ISBLANK(A126),"",A126&amp;"-"&amp;TEXT(B126,"000"))</f>
        <v>SYS-009</v>
      </c>
      <c r="D126" s="10" t="s">
        <v>420</v>
      </c>
      <c r="E126" s="4" t="s">
        <v>421</v>
      </c>
      <c r="F126" s="4" t="s">
        <v>422</v>
      </c>
      <c r="G126" s="10"/>
      <c r="H126" s="10"/>
      <c r="I126" s="10"/>
      <c r="J126" s="10"/>
      <c r="K126" s="10"/>
      <c r="L126" s="16" t="s">
        <v>78</v>
      </c>
      <c r="M126" s="16" t="s">
        <v>34</v>
      </c>
      <c r="N126" s="16" t="str">
        <f aca="false">IF(AND(M126&lt;&gt;"Not Run",M126&lt;&gt;""),M126,IF(L126&lt;&gt;"",L126,"Not Run"))</f>
        <v>Pass</v>
      </c>
      <c r="O126" s="4"/>
    </row>
  </sheetData>
  <autoFilter ref="A4:O126"/>
  <conditionalFormatting sqref="L5:N202">
    <cfRule type="cellIs" priority="2" operator="equal" aboveAverage="0" equalAverage="0" bottom="0" percent="0" rank="0" text="" dxfId="0">
      <formula>"Pass"</formula>
    </cfRule>
    <cfRule type="cellIs" priority="3" operator="equal" aboveAverage="0" equalAverage="0" bottom="0" percent="0" rank="0" text="" dxfId="1">
      <formula>"Fail"</formula>
    </cfRule>
    <cfRule type="cellIs" priority="4" operator="equal" aboveAverage="0" equalAverage="0" bottom="0" percent="0" rank="0" text="" dxfId="9">
      <formula>"Blocked"</formula>
    </cfRule>
  </conditionalFormatting>
  <dataValidations count="1">
    <dataValidation allowBlank="true" errorStyle="stop" operator="between" showDropDown="false" showErrorMessage="false" showInputMessage="false" sqref="M5:M202" type="list">
      <formula1>"Not Run,Pass,Fail,In Progress,Blocked"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6796875" defaultRowHeight="14.25" zeroHeight="false" outlineLevelRow="0" outlineLevelCol="0"/>
  <cols>
    <col collapsed="false" customWidth="true" hidden="false" outlineLevel="0" max="2" min="2" style="1" width="5"/>
    <col collapsed="false" customWidth="true" hidden="false" outlineLevel="0" max="3" min="3" style="1" width="12"/>
    <col collapsed="false" customWidth="true" hidden="false" outlineLevel="0" max="4" min="4" style="1" width="55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45"/>
    <col collapsed="false" customWidth="true" hidden="false" outlineLevel="0" max="8" min="8" style="1" width="10"/>
  </cols>
  <sheetData>
    <row r="2" customFormat="false" ht="18" hidden="false" customHeight="true" outlineLevel="0" collapsed="false">
      <c r="B2" s="19" t="s">
        <v>423</v>
      </c>
    </row>
    <row r="4" customFormat="false" ht="15" hidden="false" customHeight="true" outlineLevel="0" collapsed="false">
      <c r="B4" s="6" t="s">
        <v>424</v>
      </c>
      <c r="C4" s="6" t="s">
        <v>62</v>
      </c>
      <c r="D4" s="6" t="s">
        <v>425</v>
      </c>
      <c r="E4" s="6" t="s">
        <v>426</v>
      </c>
      <c r="F4" s="6" t="s">
        <v>427</v>
      </c>
      <c r="G4" s="6" t="s">
        <v>428</v>
      </c>
      <c r="H4" s="6" t="s">
        <v>39</v>
      </c>
    </row>
    <row r="5" customFormat="false" ht="54.75" hidden="false" customHeight="true" outlineLevel="0" collapsed="false">
      <c r="B5" s="10" t="n">
        <v>1</v>
      </c>
      <c r="C5" s="10" t="s">
        <v>429</v>
      </c>
      <c r="D5" s="20" t="s">
        <v>430</v>
      </c>
      <c r="E5" s="16" t="s">
        <v>431</v>
      </c>
      <c r="F5" s="10" t="s">
        <v>432</v>
      </c>
      <c r="G5" s="20" t="s">
        <v>433</v>
      </c>
      <c r="H5" s="16" t="s">
        <v>434</v>
      </c>
    </row>
    <row r="6" customFormat="false" ht="27.75" hidden="false" customHeight="true" outlineLevel="0" collapsed="false">
      <c r="B6" s="10" t="n">
        <v>2</v>
      </c>
      <c r="C6" s="10" t="s">
        <v>435</v>
      </c>
      <c r="D6" s="20" t="s">
        <v>436</v>
      </c>
      <c r="E6" s="16" t="s">
        <v>437</v>
      </c>
      <c r="F6" s="10" t="s">
        <v>432</v>
      </c>
      <c r="G6" s="20" t="s">
        <v>438</v>
      </c>
      <c r="H6" s="16" t="s">
        <v>439</v>
      </c>
    </row>
    <row r="7" customFormat="false" ht="27.75" hidden="false" customHeight="true" outlineLevel="0" collapsed="false">
      <c r="B7" s="10" t="n">
        <v>3</v>
      </c>
      <c r="C7" s="10" t="s">
        <v>440</v>
      </c>
      <c r="D7" s="20" t="s">
        <v>441</v>
      </c>
      <c r="E7" s="16" t="s">
        <v>437</v>
      </c>
      <c r="F7" s="10" t="s">
        <v>432</v>
      </c>
      <c r="G7" s="20" t="s">
        <v>442</v>
      </c>
      <c r="H7" s="16" t="s">
        <v>439</v>
      </c>
    </row>
    <row r="8" customFormat="false" ht="27.75" hidden="false" customHeight="true" outlineLevel="0" collapsed="false">
      <c r="B8" s="10" t="n">
        <v>4</v>
      </c>
      <c r="C8" s="10" t="s">
        <v>443</v>
      </c>
      <c r="D8" s="20" t="s">
        <v>444</v>
      </c>
      <c r="E8" s="16" t="s">
        <v>437</v>
      </c>
      <c r="F8" s="10" t="s">
        <v>432</v>
      </c>
      <c r="G8" s="20" t="s">
        <v>445</v>
      </c>
      <c r="H8" s="16" t="s">
        <v>439</v>
      </c>
    </row>
    <row r="9" customFormat="false" ht="14.25" hidden="false" customHeight="true" outlineLevel="0" collapsed="false">
      <c r="B9" s="10"/>
      <c r="C9" s="10"/>
      <c r="D9" s="20"/>
      <c r="E9" s="16"/>
      <c r="F9" s="10"/>
      <c r="G9" s="20"/>
      <c r="H9" s="16"/>
    </row>
    <row r="10" customFormat="false" ht="14.25" hidden="false" customHeight="true" outlineLevel="0" collapsed="false">
      <c r="B10" s="10"/>
      <c r="C10" s="10"/>
      <c r="D10" s="20"/>
      <c r="E10" s="16"/>
      <c r="F10" s="10"/>
      <c r="G10" s="20"/>
      <c r="H10" s="16"/>
    </row>
    <row r="11" customFormat="false" ht="14.25" hidden="false" customHeight="true" outlineLevel="0" collapsed="false">
      <c r="B11" s="10"/>
      <c r="C11" s="10"/>
      <c r="D11" s="20"/>
      <c r="E11" s="16"/>
      <c r="F11" s="10"/>
      <c r="G11" s="20"/>
      <c r="H11" s="16"/>
    </row>
    <row r="12" customFormat="false" ht="14.25" hidden="false" customHeight="true" outlineLevel="0" collapsed="false">
      <c r="B12" s="10"/>
      <c r="C12" s="10"/>
      <c r="D12" s="20"/>
      <c r="E12" s="16"/>
      <c r="F12" s="10"/>
      <c r="G12" s="20"/>
      <c r="H12" s="16"/>
    </row>
    <row r="13" customFormat="false" ht="14.25" hidden="false" customHeight="true" outlineLevel="0" collapsed="false">
      <c r="B13" s="10"/>
      <c r="C13" s="10"/>
      <c r="D13" s="20"/>
      <c r="E13" s="16"/>
      <c r="F13" s="10"/>
      <c r="G13" s="20"/>
      <c r="H13" s="16"/>
    </row>
    <row r="14" customFormat="false" ht="14.25" hidden="false" customHeight="true" outlineLevel="0" collapsed="false">
      <c r="B14" s="10"/>
      <c r="C14" s="10"/>
      <c r="D14" s="20"/>
      <c r="E14" s="16"/>
      <c r="F14" s="10"/>
      <c r="G14" s="20"/>
      <c r="H14" s="16"/>
    </row>
    <row r="15" customFormat="false" ht="14.25" hidden="false" customHeight="true" outlineLevel="0" collapsed="false">
      <c r="B15" s="10"/>
      <c r="C15" s="10"/>
      <c r="D15" s="20"/>
      <c r="E15" s="16"/>
      <c r="F15" s="10"/>
      <c r="G15" s="20"/>
      <c r="H15" s="16"/>
    </row>
    <row r="16" customFormat="false" ht="14.25" hidden="false" customHeight="true" outlineLevel="0" collapsed="false">
      <c r="B16" s="10"/>
      <c r="C16" s="10"/>
      <c r="D16" s="20"/>
      <c r="E16" s="16"/>
      <c r="F16" s="10"/>
      <c r="G16" s="20"/>
      <c r="H16" s="16"/>
    </row>
    <row r="17" customFormat="false" ht="14.25" hidden="false" customHeight="true" outlineLevel="0" collapsed="false">
      <c r="B17" s="10"/>
      <c r="C17" s="10"/>
      <c r="D17" s="20"/>
      <c r="E17" s="16"/>
      <c r="F17" s="10"/>
      <c r="G17" s="20"/>
      <c r="H17" s="16"/>
    </row>
    <row r="18" customFormat="false" ht="14.25" hidden="false" customHeight="true" outlineLevel="0" collapsed="false">
      <c r="B18" s="10"/>
      <c r="C18" s="10"/>
      <c r="D18" s="20"/>
      <c r="E18" s="16"/>
      <c r="F18" s="10"/>
      <c r="G18" s="20"/>
      <c r="H18" s="16"/>
    </row>
    <row r="19" customFormat="false" ht="14.25" hidden="false" customHeight="true" outlineLevel="0" collapsed="false">
      <c r="B19" s="10"/>
      <c r="C19" s="10"/>
      <c r="D19" s="20"/>
      <c r="E19" s="16"/>
      <c r="F19" s="10"/>
      <c r="G19" s="20"/>
      <c r="H19" s="16"/>
    </row>
    <row r="20" customFormat="false" ht="14.25" hidden="false" customHeight="true" outlineLevel="0" collapsed="false">
      <c r="B20" s="10"/>
      <c r="C20" s="10"/>
      <c r="D20" s="20"/>
      <c r="E20" s="16"/>
      <c r="F20" s="10"/>
      <c r="G20" s="20"/>
      <c r="H20" s="16"/>
    </row>
    <row r="21" customFormat="false" ht="14.25" hidden="false" customHeight="true" outlineLevel="0" collapsed="false">
      <c r="B21" s="10"/>
      <c r="C21" s="10"/>
      <c r="D21" s="20"/>
      <c r="E21" s="16"/>
      <c r="F21" s="10"/>
      <c r="G21" s="20"/>
      <c r="H21" s="16"/>
    </row>
    <row r="22" customFormat="false" ht="14.25" hidden="false" customHeight="true" outlineLevel="0" collapsed="false">
      <c r="B22" s="10"/>
      <c r="C22" s="10"/>
      <c r="D22" s="20"/>
      <c r="E22" s="16"/>
      <c r="F22" s="10"/>
      <c r="G22" s="20"/>
      <c r="H22" s="16"/>
    </row>
    <row r="23" customFormat="false" ht="14.25" hidden="false" customHeight="true" outlineLevel="0" collapsed="false">
      <c r="B23" s="10"/>
      <c r="C23" s="10"/>
      <c r="D23" s="20"/>
      <c r="E23" s="16"/>
      <c r="F23" s="10"/>
      <c r="G23" s="20"/>
      <c r="H23" s="16"/>
    </row>
    <row r="24" customFormat="false" ht="14.25" hidden="false" customHeight="true" outlineLevel="0" collapsed="false">
      <c r="B24" s="10"/>
      <c r="C24" s="10"/>
      <c r="D24" s="20"/>
      <c r="E24" s="16"/>
      <c r="F24" s="10"/>
      <c r="G24" s="20"/>
      <c r="H24" s="16"/>
    </row>
  </sheetData>
  <conditionalFormatting sqref="E5:E24">
    <cfRule type="cellIs" priority="2" operator="equal" aboveAverage="0" equalAverage="0" bottom="0" percent="0" rank="0" text="" dxfId="1">
      <formula>"Blocker"</formula>
    </cfRule>
    <cfRule type="cellIs" priority="3" operator="equal" aboveAverage="0" equalAverage="0" bottom="0" percent="0" rank="0" text="" dxfId="9">
      <formula>"Major"</formula>
    </cfRule>
  </conditionalFormatting>
  <dataValidations count="2">
    <dataValidation allowBlank="true" errorStyle="stop" operator="between" showDropDown="false" showErrorMessage="false" showInputMessage="false" sqref="E5:E24" type="list">
      <formula1>"Blocker,Major,Minor"</formula1>
      <formula2>0</formula2>
    </dataValidation>
    <dataValidation allowBlank="true" errorStyle="stop" operator="between" showDropDown="false" showErrorMessage="false" showInputMessage="false" sqref="H5:H24" type="list">
      <formula1>"Open,Fixed,Won't fix"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cols>
    <col collapsed="false" customWidth="true" hidden="false" outlineLevel="0" max="2" min="2" style="1" width="25"/>
    <col collapsed="false" customWidth="true" hidden="false" outlineLevel="0" max="3" min="3" style="1" width="30"/>
    <col collapsed="false" customWidth="true" hidden="false" outlineLevel="0" max="4" min="4" style="1" width="15"/>
    <col collapsed="false" customWidth="true" hidden="false" outlineLevel="0" max="5" min="5" style="1" width="40"/>
  </cols>
  <sheetData>
    <row r="2" customFormat="false" ht="18" hidden="false" customHeight="true" outlineLevel="0" collapsed="false">
      <c r="B2" s="19" t="s">
        <v>446</v>
      </c>
    </row>
    <row r="4" customFormat="false" ht="15" hidden="false" customHeight="true" outlineLevel="0" collapsed="false">
      <c r="B4" s="6" t="s">
        <v>447</v>
      </c>
      <c r="C4" s="6" t="s">
        <v>448</v>
      </c>
      <c r="D4" s="6" t="s">
        <v>449</v>
      </c>
      <c r="E4" s="6" t="s">
        <v>74</v>
      </c>
    </row>
    <row r="5" customFormat="false" ht="14.25" hidden="false" customHeight="true" outlineLevel="0" collapsed="false">
      <c r="B5" s="20" t="s">
        <v>450</v>
      </c>
      <c r="C5" s="20" t="s">
        <v>451</v>
      </c>
      <c r="D5" s="20" t="s">
        <v>452</v>
      </c>
      <c r="E5" s="20" t="s">
        <v>453</v>
      </c>
    </row>
    <row r="6" customFormat="false" ht="14.25" hidden="false" customHeight="true" outlineLevel="0" collapsed="false">
      <c r="B6" s="20" t="s">
        <v>454</v>
      </c>
      <c r="C6" s="20" t="s">
        <v>455</v>
      </c>
      <c r="D6" s="20" t="s">
        <v>456</v>
      </c>
      <c r="E6" s="20" t="s">
        <v>457</v>
      </c>
    </row>
    <row r="7" customFormat="false" ht="14.25" hidden="false" customHeight="true" outlineLevel="0" collapsed="false">
      <c r="B7" s="20" t="s">
        <v>458</v>
      </c>
      <c r="C7" s="20" t="s">
        <v>459</v>
      </c>
      <c r="D7" s="20" t="s">
        <v>456</v>
      </c>
      <c r="E7" s="20" t="s">
        <v>460</v>
      </c>
    </row>
    <row r="8" customFormat="false" ht="14.25" hidden="false" customHeight="true" outlineLevel="0" collapsed="false">
      <c r="B8" s="20" t="s">
        <v>461</v>
      </c>
      <c r="C8" s="20" t="s">
        <v>462</v>
      </c>
      <c r="D8" s="20" t="s">
        <v>452</v>
      </c>
      <c r="E8" s="20" t="s">
        <v>463</v>
      </c>
    </row>
    <row r="9" customFormat="false" ht="14.25" hidden="false" customHeight="true" outlineLevel="0" collapsed="false">
      <c r="B9" s="20" t="s">
        <v>464</v>
      </c>
      <c r="C9" s="20" t="s">
        <v>465</v>
      </c>
      <c r="D9" s="20" t="s">
        <v>456</v>
      </c>
      <c r="E9" s="20" t="s">
        <v>466</v>
      </c>
    </row>
    <row r="10" customFormat="false" ht="14.25" hidden="false" customHeight="true" outlineLevel="0" collapsed="false">
      <c r="B10" s="20" t="s">
        <v>467</v>
      </c>
      <c r="C10" s="20" t="s">
        <v>468</v>
      </c>
      <c r="D10" s="20" t="s">
        <v>452</v>
      </c>
      <c r="E10" s="20" t="s">
        <v>469</v>
      </c>
    </row>
    <row r="11" customFormat="false" ht="14.25" hidden="false" customHeight="true" outlineLevel="0" collapsed="false">
      <c r="B11" s="20" t="s">
        <v>470</v>
      </c>
      <c r="C11" s="20" t="s">
        <v>471</v>
      </c>
      <c r="D11" s="20" t="s">
        <v>452</v>
      </c>
      <c r="E11" s="20" t="s">
        <v>472</v>
      </c>
    </row>
    <row r="12" customFormat="false" ht="14.25" hidden="false" customHeight="true" outlineLevel="0" collapsed="false">
      <c r="B12" s="20" t="s">
        <v>473</v>
      </c>
      <c r="C12" s="20" t="s">
        <v>474</v>
      </c>
      <c r="D12" s="20" t="s">
        <v>452</v>
      </c>
      <c r="E12" s="20" t="s">
        <v>475</v>
      </c>
    </row>
    <row r="13" customFormat="false" ht="14.25" hidden="false" customHeight="true" outlineLevel="0" collapsed="false">
      <c r="B13" s="20" t="s">
        <v>476</v>
      </c>
      <c r="C13" s="20" t="s">
        <v>477</v>
      </c>
      <c r="D13" s="20" t="s">
        <v>452</v>
      </c>
      <c r="E13" s="20" t="s">
        <v>478</v>
      </c>
    </row>
    <row r="14" customFormat="false" ht="14.25" hidden="false" customHeight="true" outlineLevel="0" collapsed="false">
      <c r="B14" s="20" t="s">
        <v>479</v>
      </c>
      <c r="C14" s="20" t="s">
        <v>480</v>
      </c>
      <c r="D14" s="20" t="s">
        <v>452</v>
      </c>
      <c r="E14" s="20" t="s">
        <v>481</v>
      </c>
    </row>
    <row r="15" customFormat="false" ht="14.25" hidden="false" customHeight="true" outlineLevel="0" collapsed="false">
      <c r="B15" s="20" t="s">
        <v>482</v>
      </c>
      <c r="C15" s="20" t="s">
        <v>483</v>
      </c>
      <c r="D15" s="20" t="s">
        <v>452</v>
      </c>
      <c r="E15" s="20" t="s">
        <v>484</v>
      </c>
    </row>
    <row r="16" customFormat="false" ht="14.25" hidden="false" customHeight="true" outlineLevel="0" collapsed="false">
      <c r="B16" s="20" t="s">
        <v>485</v>
      </c>
      <c r="C16" s="20" t="s">
        <v>486</v>
      </c>
      <c r="D16" s="20" t="s">
        <v>456</v>
      </c>
      <c r="E16" s="20" t="s">
        <v>487</v>
      </c>
    </row>
    <row r="17" customFormat="false" ht="14.25" hidden="false" customHeight="true" outlineLevel="0" collapsed="false">
      <c r="B17" s="20" t="s">
        <v>488</v>
      </c>
      <c r="C17" s="20" t="s">
        <v>489</v>
      </c>
      <c r="D17" s="20" t="s">
        <v>456</v>
      </c>
      <c r="E17" s="20" t="s">
        <v>490</v>
      </c>
    </row>
    <row r="18" customFormat="false" ht="14.25" hidden="false" customHeight="true" outlineLevel="0" collapsed="false">
      <c r="B18" s="20" t="s">
        <v>491</v>
      </c>
      <c r="C18" s="20" t="s">
        <v>492</v>
      </c>
      <c r="D18" s="20" t="s">
        <v>456</v>
      </c>
      <c r="E18" s="20" t="s">
        <v>493</v>
      </c>
    </row>
    <row r="19" customFormat="false" ht="14.25" hidden="false" customHeight="true" outlineLevel="0" collapsed="false">
      <c r="B19" s="20" t="s">
        <v>494</v>
      </c>
      <c r="C19" s="20" t="s">
        <v>495</v>
      </c>
      <c r="D19" s="20" t="s">
        <v>456</v>
      </c>
      <c r="E19" s="20" t="s">
        <v>496</v>
      </c>
    </row>
    <row r="20" customFormat="false" ht="14.25" hidden="false" customHeight="true" outlineLevel="0" collapsed="false">
      <c r="B20" s="20" t="s">
        <v>497</v>
      </c>
      <c r="C20" s="20" t="s">
        <v>498</v>
      </c>
      <c r="D20" s="20" t="s">
        <v>456</v>
      </c>
      <c r="E20" s="20" t="s">
        <v>499</v>
      </c>
    </row>
    <row r="21" customFormat="false" ht="14.25" hidden="false" customHeight="true" outlineLevel="0" collapsed="false">
      <c r="B21" s="20" t="s">
        <v>500</v>
      </c>
      <c r="C21" s="20" t="s">
        <v>501</v>
      </c>
      <c r="D21" s="20" t="s">
        <v>456</v>
      </c>
      <c r="E21" s="20" t="s">
        <v>502</v>
      </c>
    </row>
    <row r="22" customFormat="false" ht="14.25" hidden="false" customHeight="true" outlineLevel="0" collapsed="false">
      <c r="B22" s="20" t="s">
        <v>503</v>
      </c>
      <c r="C22" s="20" t="s">
        <v>504</v>
      </c>
      <c r="D22" s="20" t="s">
        <v>452</v>
      </c>
      <c r="E22" s="20" t="s">
        <v>505</v>
      </c>
    </row>
    <row r="25" customFormat="false" ht="18" hidden="false" customHeight="true" outlineLevel="0" collapsed="false">
      <c r="B25" s="19" t="s">
        <v>506</v>
      </c>
    </row>
    <row r="27" customFormat="false" ht="15" hidden="false" customHeight="true" outlineLevel="0" collapsed="false">
      <c r="B27" s="6" t="s">
        <v>507</v>
      </c>
      <c r="C27" s="6" t="s">
        <v>508</v>
      </c>
      <c r="D27" s="6" t="s">
        <v>509</v>
      </c>
    </row>
    <row r="28" customFormat="false" ht="14.25" hidden="false" customHeight="true" outlineLevel="0" collapsed="false">
      <c r="B28" s="10" t="n">
        <v>1</v>
      </c>
      <c r="C28" s="20" t="s">
        <v>450</v>
      </c>
      <c r="D28" s="20" t="s">
        <v>450</v>
      </c>
    </row>
    <row r="29" customFormat="false" ht="14.25" hidden="false" customHeight="true" outlineLevel="0" collapsed="false">
      <c r="B29" s="10" t="n">
        <v>2</v>
      </c>
      <c r="C29" s="20" t="s">
        <v>461</v>
      </c>
      <c r="D29" s="20" t="s">
        <v>461</v>
      </c>
    </row>
    <row r="30" customFormat="false" ht="14.25" hidden="false" customHeight="true" outlineLevel="0" collapsed="false">
      <c r="B30" s="10" t="n">
        <v>3</v>
      </c>
      <c r="C30" s="20" t="s">
        <v>510</v>
      </c>
      <c r="D30" s="20" t="s">
        <v>511</v>
      </c>
    </row>
    <row r="31" customFormat="false" ht="14.25" hidden="false" customHeight="true" outlineLevel="0" collapsed="false">
      <c r="B31" s="10" t="n">
        <v>4</v>
      </c>
      <c r="C31" s="20" t="s">
        <v>512</v>
      </c>
      <c r="D31" s="20" t="s">
        <v>513</v>
      </c>
    </row>
    <row r="32" customFormat="false" ht="14.25" hidden="false" customHeight="true" outlineLevel="0" collapsed="false">
      <c r="B32" s="10" t="n">
        <v>5</v>
      </c>
      <c r="C32" s="20" t="s">
        <v>514</v>
      </c>
      <c r="D32" s="20" t="s">
        <v>515</v>
      </c>
    </row>
    <row r="33" customFormat="false" ht="14.25" hidden="false" customHeight="true" outlineLevel="0" collapsed="false">
      <c r="B33" s="10" t="n">
        <v>6</v>
      </c>
      <c r="C33" s="20" t="s">
        <v>516</v>
      </c>
      <c r="D33" s="20" t="s">
        <v>450</v>
      </c>
    </row>
    <row r="34" customFormat="false" ht="14.25" hidden="false" customHeight="true" outlineLevel="0" collapsed="false">
      <c r="B34" s="10" t="n">
        <v>7</v>
      </c>
      <c r="C34" s="20" t="s">
        <v>517</v>
      </c>
      <c r="D34" s="20" t="s">
        <v>518</v>
      </c>
    </row>
    <row r="35" customFormat="false" ht="14.25" hidden="false" customHeight="true" outlineLevel="0" collapsed="false">
      <c r="B35" s="10" t="n">
        <v>8</v>
      </c>
      <c r="C35" s="20" t="s">
        <v>450</v>
      </c>
      <c r="D35" s="20" t="s">
        <v>519</v>
      </c>
    </row>
    <row r="36" customFormat="false" ht="14.25" hidden="false" customHeight="true" outlineLevel="0" collapsed="false">
      <c r="B36" s="10" t="n">
        <v>9</v>
      </c>
      <c r="C36" s="20" t="s">
        <v>520</v>
      </c>
      <c r="D36" s="20" t="s">
        <v>521</v>
      </c>
    </row>
    <row r="37" customFormat="false" ht="14.25" hidden="false" customHeight="true" outlineLevel="0" collapsed="false">
      <c r="B37" s="10" t="n">
        <v>10</v>
      </c>
      <c r="C37" s="20" t="s">
        <v>522</v>
      </c>
      <c r="D37" s="20" t="s">
        <v>523</v>
      </c>
    </row>
    <row r="38" customFormat="false" ht="14.25" hidden="false" customHeight="true" outlineLevel="0" collapsed="false">
      <c r="B38" s="10" t="n">
        <v>11</v>
      </c>
      <c r="C38" s="20" t="s">
        <v>450</v>
      </c>
      <c r="D38" s="20" t="s">
        <v>450</v>
      </c>
    </row>
    <row r="39" customFormat="false" ht="28.5" hidden="false" customHeight="true" outlineLevel="0" collapsed="false">
      <c r="B39" s="10" t="n">
        <v>12</v>
      </c>
      <c r="C39" s="20" t="s">
        <v>461</v>
      </c>
      <c r="D39" s="20" t="s">
        <v>524</v>
      </c>
    </row>
    <row r="41" customFormat="false" ht="14.25" hidden="false" customHeight="true" outlineLevel="0" collapsed="false">
      <c r="B41" s="15" t="s">
        <v>525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2026-07-04T19:11:03Z</dcterms:created>
  <dc:creator>openpyxl</dc:creator>
  <dc:description/>
  <dc:language>en-US</dc:language>
  <cp:lastModifiedBy>Gao, Juan</cp:lastModifiedBy>
  <dcterms:modified xsi:type="dcterms:W3CDTF">2026-07-22T04:11:08Z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